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energiforetagensverige-my.sharepoint.com/personal/raziyeh_khodayari_energiforetagen_se/Documents/Miljo/Miljövärdering av fjärrvärme/Lokala miljövärden/Lokala Miljövärden 2023/Publicering miljövärden 2023/"/>
    </mc:Choice>
  </mc:AlternateContent>
  <xr:revisionPtr revIDLastSave="0" documentId="13_ncr:1_{B12EF237-B6BF-46D3-9BE8-A3221F8BAF15}" xr6:coauthVersionLast="47" xr6:coauthVersionMax="47" xr10:uidLastSave="{00000000-0000-0000-0000-000000000000}"/>
  <workbookProtection workbookAlgorithmName="SHA-512" workbookHashValue="U+BiWzjds1UySiUC4ZUuj8EaLVqJ6AUq/+tdg89988ykM76aosxBIMSrlhfyObIH6IFQ8XdNvWUy/HpAtct+Qg==" workbookSaltValue="Tds7VXeiGDh/Zg4wwcKV+A==" workbookSpinCount="100000" lockStructure="1"/>
  <bookViews>
    <workbookView xWindow="-110" yWindow="-110" windowWidth="19420" windowHeight="10420" firstSheet="5" activeTab="5" xr2:uid="{0D5838A1-DA29-4D9C-9BB3-DC4E36D189A4}"/>
  </bookViews>
  <sheets>
    <sheet name="Miljö" sheetId="7" state="hidden" r:id="rId1"/>
    <sheet name="Totalt" sheetId="15" state="hidden" r:id="rId2"/>
    <sheet name="Miljövärden urval för publ" sheetId="12" state="hidden" r:id="rId3"/>
    <sheet name="Miljövärden för publ företag" sheetId="13" state="hidden" r:id="rId4"/>
    <sheet name="Underlagsinformation" sheetId="23" state="hidden" r:id="rId5"/>
    <sheet name="Redovisning för kunder" sheetId="14" r:id="rId6"/>
    <sheet name="Emissionsfaktorer" sheetId="28" r:id="rId7"/>
    <sheet name="Underlag till diagram" sheetId="26" state="hidden" r:id="rId8"/>
  </sheets>
  <definedNames>
    <definedName name="_xlnm._FilterDatabase" localSheetId="0" hidden="1">Miljö!$A$1:$AE$484</definedName>
    <definedName name="_xlnm._FilterDatabase" localSheetId="2" hidden="1">'Miljövärden urval för publ'!$A$2:$P$485</definedName>
    <definedName name="_xlnm._FilterDatabase" localSheetId="1" hidden="1">Totalt!$A$1:$CJ$447</definedName>
    <definedName name="_xlnm._FilterDatabase" localSheetId="4" hidden="1">Underlagsinformation!$A$1:$M$447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3" l="1"/>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K2" i="26" l="1" a="1"/>
  <c r="K2" i="26" s="1"/>
  <c r="A2" i="26"/>
  <c r="F67" i="26"/>
  <c r="F62" i="26"/>
  <c r="F55" i="26"/>
  <c r="F46" i="26"/>
  <c r="I46" i="26" s="1"/>
  <c r="D2" i="26" l="1"/>
  <c r="M46" i="26"/>
  <c r="S46" i="26" s="1"/>
  <c r="C80" i="14" l="1"/>
  <c r="X46" i="26"/>
  <c r="Y46" i="26" l="1"/>
  <c r="M49" i="14" s="1"/>
  <c r="J49" i="14"/>
  <c r="R2" i="13" l="1" a="1"/>
  <c r="R2" i="13" s="1"/>
  <c r="Q4" i="13" l="1"/>
  <c r="Q5" i="13" l="1"/>
  <c r="P5" i="13" s="1"/>
  <c r="Q9" i="13"/>
  <c r="Q6" i="13"/>
  <c r="Q10" i="13"/>
  <c r="Q7" i="13"/>
  <c r="Q8" i="13"/>
  <c r="P6" i="13" l="1"/>
  <c r="P7" i="13" s="1"/>
  <c r="Q11" i="13" l="1"/>
  <c r="Q12" i="13"/>
  <c r="P8" i="13"/>
  <c r="Q13" i="13" l="1"/>
  <c r="P9" i="13"/>
  <c r="Q14" i="13" l="1"/>
  <c r="P10" i="13"/>
  <c r="P11" i="13" l="1"/>
  <c r="P12" i="13" l="1"/>
  <c r="P13" i="13" l="1"/>
  <c r="P14" i="13" l="1"/>
  <c r="Q411" i="13" l="1"/>
  <c r="Q405" i="13"/>
  <c r="Q388" i="13"/>
  <c r="Q339" i="13"/>
  <c r="Q28" i="13"/>
  <c r="Q69" i="13"/>
  <c r="Q151" i="13"/>
  <c r="Q350" i="13"/>
  <c r="Q163" i="13"/>
  <c r="Q194" i="13"/>
  <c r="Q113" i="13"/>
  <c r="Q357" i="13"/>
  <c r="Q241" i="13"/>
  <c r="Q310" i="13"/>
  <c r="Q146" i="13"/>
  <c r="Q202" i="13"/>
  <c r="Q133" i="13"/>
  <c r="Q248" i="13"/>
  <c r="Q33" i="13"/>
  <c r="Q223" i="13"/>
  <c r="Q118" i="13"/>
  <c r="Q297" i="13"/>
  <c r="Q311" i="13"/>
  <c r="Q261" i="13"/>
  <c r="Q359" i="13"/>
  <c r="Q183" i="13"/>
  <c r="Q204" i="13"/>
  <c r="Q277" i="13"/>
  <c r="Q218" i="13"/>
  <c r="Q246" i="13"/>
  <c r="Q99" i="13"/>
  <c r="Q251" i="13"/>
  <c r="Q159" i="13"/>
  <c r="Q36" i="13"/>
  <c r="Q192" i="13"/>
  <c r="Q72" i="13"/>
  <c r="Q416" i="13"/>
  <c r="Q389" i="13"/>
  <c r="Q410" i="13"/>
  <c r="Q369" i="13"/>
  <c r="Q390" i="13"/>
  <c r="Q444" i="13"/>
  <c r="Q367" i="13"/>
  <c r="Q423" i="13"/>
  <c r="Q415" i="13"/>
  <c r="Q145" i="13"/>
  <c r="Q167" i="13"/>
  <c r="Q166" i="13"/>
  <c r="Q203" i="13"/>
  <c r="Q322" i="13"/>
  <c r="Q353" i="13"/>
  <c r="Q281" i="13"/>
  <c r="Q87" i="13"/>
  <c r="Q54" i="13"/>
  <c r="Q86" i="13"/>
  <c r="Q39" i="13"/>
  <c r="Q49" i="13"/>
  <c r="Q43" i="13"/>
  <c r="Q437" i="13"/>
  <c r="Q119" i="13"/>
  <c r="Q394" i="13"/>
  <c r="Q164" i="13"/>
  <c r="Q421" i="13"/>
  <c r="Q102" i="13"/>
  <c r="Q138" i="13"/>
  <c r="Q150" i="13"/>
  <c r="Q318" i="13"/>
  <c r="Q335" i="13"/>
  <c r="Q75" i="13"/>
  <c r="Q196" i="13"/>
  <c r="Q333" i="13"/>
  <c r="Q55" i="13"/>
  <c r="Q358" i="13"/>
  <c r="Q180" i="13"/>
  <c r="Q212" i="13"/>
  <c r="Q105" i="13"/>
  <c r="Q443" i="13" l="1"/>
  <c r="Q408" i="13"/>
  <c r="Q439" i="13"/>
  <c r="Q442" i="13"/>
  <c r="Q380" i="13"/>
  <c r="Q409" i="13"/>
  <c r="Q385" i="13"/>
  <c r="Q27" i="13"/>
  <c r="Q375" i="13"/>
  <c r="Q386" i="13"/>
  <c r="Q419" i="13"/>
  <c r="Q53" i="13"/>
  <c r="Q323" i="13"/>
  <c r="Q26" i="13"/>
  <c r="Q378" i="13"/>
  <c r="Q176" i="13"/>
  <c r="Q58" i="13"/>
  <c r="Q324" i="13"/>
  <c r="Q294" i="13"/>
  <c r="Q260" i="13"/>
  <c r="Q171" i="13"/>
  <c r="Q270" i="13"/>
  <c r="Q342" i="13"/>
  <c r="Q345" i="13"/>
  <c r="Q177" i="13"/>
  <c r="Q188" i="13"/>
  <c r="Q282" i="13"/>
  <c r="Q47" i="13"/>
  <c r="Q123" i="13"/>
  <c r="Q136" i="13"/>
  <c r="Q44" i="13"/>
  <c r="Q156" i="13"/>
  <c r="Q79" i="13"/>
  <c r="Q341" i="13"/>
  <c r="Q93" i="13"/>
  <c r="Q45" i="13"/>
  <c r="Q148" i="13"/>
  <c r="Q174" i="13"/>
  <c r="Q191" i="13"/>
  <c r="Q181" i="13"/>
  <c r="Q327" i="13"/>
  <c r="Q295" i="13"/>
  <c r="Q304" i="13"/>
  <c r="Q155" i="13"/>
  <c r="Q273" i="13"/>
  <c r="Q249" i="13"/>
  <c r="Q397" i="13"/>
  <c r="Q285" i="13"/>
  <c r="Q278" i="13"/>
  <c r="Q34" i="13"/>
  <c r="Q291" i="13"/>
  <c r="Q301" i="13"/>
  <c r="Q198" i="13"/>
  <c r="Q108" i="13"/>
  <c r="Q377" i="13"/>
  <c r="Q77" i="13"/>
  <c r="Q169" i="13"/>
  <c r="Q404" i="13"/>
  <c r="Q207" i="13"/>
  <c r="Q296" i="13"/>
  <c r="Q74" i="13"/>
  <c r="Q228" i="13"/>
  <c r="Q225" i="13"/>
  <c r="Q200" i="13"/>
  <c r="Q267" i="13"/>
  <c r="Q330" i="13"/>
  <c r="Q312" i="13"/>
  <c r="Q189" i="13"/>
  <c r="Q140" i="13"/>
  <c r="Q238" i="13"/>
  <c r="Q126" i="13"/>
  <c r="Q178" i="13"/>
  <c r="Q125" i="13"/>
  <c r="Q103" i="13"/>
  <c r="Q230" i="13"/>
  <c r="Q275" i="13"/>
  <c r="Q422" i="13"/>
  <c r="Q374" i="13"/>
  <c r="Q436" i="13"/>
  <c r="Q391" i="13"/>
  <c r="Q414" i="13"/>
  <c r="Q50" i="13"/>
  <c r="Q449" i="13"/>
  <c r="Q97" i="13"/>
  <c r="Q179" i="13"/>
  <c r="Q237" i="13"/>
  <c r="Q266" i="13"/>
  <c r="Q289" i="13"/>
  <c r="Q187" i="13"/>
  <c r="Q41" i="13"/>
  <c r="Q365" i="13"/>
  <c r="Q42" i="13"/>
  <c r="Q172" i="13"/>
  <c r="Q51" i="13"/>
  <c r="Q107" i="13"/>
  <c r="Q239" i="13"/>
  <c r="Q224" i="13"/>
  <c r="Q319" i="13"/>
  <c r="Q407" i="13"/>
  <c r="Q214" i="13"/>
  <c r="Q206" i="13"/>
  <c r="Q364" i="13"/>
  <c r="Q231" i="13"/>
  <c r="Q337" i="13"/>
  <c r="Q435" i="13"/>
  <c r="Q232" i="13"/>
  <c r="Q116" i="13"/>
  <c r="Q259" i="13"/>
  <c r="Q279" i="13"/>
  <c r="Q184" i="13"/>
  <c r="Q258" i="13"/>
  <c r="Q221" i="13"/>
  <c r="Q59" i="13"/>
  <c r="Q134" i="13"/>
  <c r="Q255" i="13"/>
  <c r="Q216" i="13"/>
  <c r="Q366" i="13"/>
  <c r="Q31" i="13"/>
  <c r="Q100" i="13"/>
  <c r="Q292" i="13"/>
  <c r="Q173" i="13"/>
  <c r="Q56" i="13"/>
  <c r="Q40" i="13"/>
  <c r="Q305" i="13"/>
  <c r="Q141" i="13"/>
  <c r="Q81" i="13"/>
  <c r="Q284" i="13"/>
  <c r="Q170" i="13"/>
  <c r="Q96" i="13"/>
  <c r="Q328" i="13"/>
  <c r="Q401" i="13"/>
  <c r="Q70" i="13"/>
  <c r="Q352" i="13"/>
  <c r="Q287" i="13"/>
  <c r="Q24" i="13"/>
  <c r="Q254" i="13"/>
  <c r="Q37" i="13"/>
  <c r="Q89" i="13"/>
  <c r="Q165" i="13"/>
  <c r="Q115" i="13"/>
  <c r="Q66" i="13"/>
  <c r="Q52" i="13"/>
  <c r="Q106" i="13"/>
  <c r="Q35" i="13"/>
  <c r="Q227" i="13"/>
  <c r="Q253" i="13"/>
  <c r="K3" i="26"/>
  <c r="K4" i="26" s="1"/>
  <c r="Q445" i="13"/>
  <c r="Q302" i="13"/>
  <c r="Q413" i="13"/>
  <c r="Q76" i="13"/>
  <c r="Q226" i="13"/>
  <c r="Q135" i="13"/>
  <c r="Q152" i="13"/>
  <c r="Q131" i="13"/>
  <c r="Q147" i="13"/>
  <c r="Q98" i="13"/>
  <c r="Q201" i="13"/>
  <c r="Q104" i="13"/>
  <c r="Q428" i="13"/>
  <c r="Q298" i="13"/>
  <c r="Q130" i="13"/>
  <c r="Q448" i="13"/>
  <c r="Q426" i="13"/>
  <c r="Q139" i="13"/>
  <c r="Q186" i="13"/>
  <c r="Q250" i="13"/>
  <c r="Q315" i="13"/>
  <c r="Q429" i="13"/>
  <c r="Q348" i="13"/>
  <c r="Q114" i="13"/>
  <c r="Q387" i="13"/>
  <c r="Q427" i="13"/>
  <c r="Q109" i="13"/>
  <c r="Q209" i="13"/>
  <c r="Q320" i="13"/>
  <c r="Q307" i="13"/>
  <c r="Q268" i="13"/>
  <c r="Q217" i="13"/>
  <c r="Q309" i="13"/>
  <c r="Q90" i="13"/>
  <c r="Q162" i="13"/>
  <c r="Q242" i="13"/>
  <c r="Q46" i="13"/>
  <c r="Q336" i="13"/>
  <c r="Q111" i="13"/>
  <c r="Q48" i="13"/>
  <c r="Q210" i="13"/>
  <c r="Q235" i="13"/>
  <c r="Q95" i="13"/>
  <c r="Q211" i="13"/>
  <c r="Q361" i="13"/>
  <c r="Q208" i="13"/>
  <c r="Q384" i="13"/>
  <c r="Q424" i="13"/>
  <c r="Q22" i="13"/>
  <c r="Q440" i="13"/>
  <c r="Q303" i="13"/>
  <c r="Q403" i="13"/>
  <c r="Q306" i="13"/>
  <c r="Q265" i="13"/>
  <c r="Q402" i="13"/>
  <c r="Q29" i="13"/>
  <c r="Q149" i="13"/>
  <c r="Q381" i="13"/>
  <c r="Q271" i="13"/>
  <c r="Q430" i="13"/>
  <c r="Q363" i="13"/>
  <c r="Q396" i="13"/>
  <c r="Q399" i="13"/>
  <c r="Q64" i="13"/>
  <c r="Q244" i="13"/>
  <c r="Q175" i="13"/>
  <c r="Q137" i="13"/>
  <c r="Q168" i="13"/>
  <c r="Q340" i="13"/>
  <c r="Q349" i="13"/>
  <c r="Q331" i="13"/>
  <c r="Q197" i="13"/>
  <c r="Q247" i="13"/>
  <c r="Q213" i="13"/>
  <c r="Q347" i="13"/>
  <c r="Q143" i="13"/>
  <c r="Q121" i="13"/>
  <c r="Q264" i="13"/>
  <c r="Q243" i="13"/>
  <c r="Q158" i="13"/>
  <c r="Q84" i="13"/>
  <c r="Q286" i="13"/>
  <c r="Q83" i="13"/>
  <c r="Q94" i="13"/>
  <c r="Q92" i="13"/>
  <c r="Q293" i="13"/>
  <c r="Q316" i="13"/>
  <c r="Q343" i="13"/>
  <c r="Q257" i="13"/>
  <c r="Q392" i="13"/>
  <c r="Q383" i="13"/>
  <c r="Q371" i="13"/>
  <c r="Q370" i="13"/>
  <c r="Q438" i="13"/>
  <c r="Q434" i="13"/>
  <c r="Q395" i="13"/>
  <c r="Q447" i="13"/>
  <c r="Q376" i="13"/>
  <c r="Q356" i="13"/>
  <c r="Q185" i="13"/>
  <c r="Q362" i="13"/>
  <c r="Q219" i="13"/>
  <c r="Q193" i="13"/>
  <c r="Q80" i="13"/>
  <c r="Q30" i="13"/>
  <c r="Q60" i="13"/>
  <c r="Q101" i="13"/>
  <c r="Q288" i="13"/>
  <c r="Q300" i="13"/>
  <c r="Q283" i="13"/>
  <c r="Q222" i="13"/>
  <c r="Q290" i="13"/>
  <c r="Q240" i="13"/>
  <c r="Q182" i="13"/>
  <c r="Q112" i="13"/>
  <c r="Q299" i="13"/>
  <c r="Q215" i="13"/>
  <c r="Q329" i="13"/>
  <c r="Q63" i="13"/>
  <c r="Q23" i="13"/>
  <c r="Q120" i="13"/>
  <c r="Q314" i="13"/>
  <c r="Q142" i="13"/>
  <c r="Q263" i="13"/>
  <c r="Q280" i="13"/>
  <c r="Q32" i="13"/>
  <c r="Q199" i="13"/>
  <c r="Q262" i="13"/>
  <c r="Q234" i="13"/>
  <c r="Q229" i="13"/>
  <c r="Q355" i="13"/>
  <c r="Q82" i="13"/>
  <c r="Q372" i="13"/>
  <c r="Q379" i="13"/>
  <c r="Q412" i="13"/>
  <c r="Q326" i="13"/>
  <c r="Q441" i="13"/>
  <c r="Q446" i="13"/>
  <c r="Q432" i="13"/>
  <c r="Q393" i="13"/>
  <c r="Q382" i="13"/>
  <c r="Q153" i="13"/>
  <c r="Q78" i="13"/>
  <c r="Q274" i="13"/>
  <c r="Q233" i="13"/>
  <c r="Q220" i="13"/>
  <c r="Q272" i="13"/>
  <c r="Q334" i="13"/>
  <c r="Q25" i="13"/>
  <c r="Q351" i="13"/>
  <c r="Q122" i="13"/>
  <c r="Q127" i="13"/>
  <c r="Q161" i="13"/>
  <c r="Q128" i="13"/>
  <c r="Q38" i="13"/>
  <c r="Q308" i="13"/>
  <c r="Q157" i="13"/>
  <c r="Q195" i="13"/>
  <c r="Q67" i="13"/>
  <c r="Q91" i="13"/>
  <c r="Q269" i="13"/>
  <c r="Q418" i="13"/>
  <c r="Q132" i="13"/>
  <c r="Q325" i="13"/>
  <c r="Q344" i="13"/>
  <c r="Q19" i="13"/>
  <c r="Q21" i="13"/>
  <c r="Q65" i="13"/>
  <c r="Q245" i="13"/>
  <c r="Q338" i="13"/>
  <c r="Q190" i="13"/>
  <c r="Q420" i="13"/>
  <c r="Q276" i="13"/>
  <c r="Q85" i="13"/>
  <c r="Q57" i="13"/>
  <c r="Q354" i="13"/>
  <c r="Q317" i="13"/>
  <c r="Q117" i="13"/>
  <c r="Q332" i="13"/>
  <c r="Q425" i="13"/>
  <c r="Q68" i="13"/>
  <c r="Q205" i="13"/>
  <c r="Q252" i="13"/>
  <c r="Q20" i="13"/>
  <c r="Q62" i="13"/>
  <c r="Q406" i="13"/>
  <c r="Q154" i="13"/>
  <c r="Q236" i="13"/>
  <c r="Q256" i="13"/>
  <c r="Q129" i="13"/>
  <c r="Q88" i="13"/>
  <c r="Q73" i="13"/>
  <c r="Q360" i="13"/>
  <c r="Q110" i="13"/>
  <c r="Q431" i="13"/>
  <c r="Q18" i="13"/>
  <c r="Q15" i="13"/>
  <c r="P15" i="13" s="1"/>
  <c r="Q433" i="13"/>
  <c r="Q373" i="13"/>
  <c r="Q124" i="13"/>
  <c r="Q313" i="13"/>
  <c r="Q321" i="13"/>
  <c r="Q71" i="13"/>
  <c r="Q17" i="13"/>
  <c r="Q160" i="13"/>
  <c r="Q61" i="13"/>
  <c r="Q144" i="13"/>
  <c r="Q346" i="13"/>
  <c r="Q16" i="13"/>
  <c r="B89" i="26"/>
  <c r="Q368" i="13"/>
  <c r="Q398" i="13"/>
  <c r="Q417" i="13"/>
  <c r="Q400" i="13"/>
  <c r="Q450" i="13"/>
  <c r="E89" i="26" l="1"/>
  <c r="H89" i="26" s="1"/>
  <c r="J89" i="26" s="1"/>
  <c r="H14" i="14" s="1"/>
  <c r="B93" i="26"/>
  <c r="E93" i="26" s="1"/>
  <c r="B97" i="26"/>
  <c r="E97" i="26" s="1"/>
  <c r="B95" i="26"/>
  <c r="E95" i="26" s="1"/>
  <c r="M8" i="26"/>
  <c r="R8" i="26"/>
  <c r="P8" i="26"/>
  <c r="G17" i="26"/>
  <c r="AA8" i="26"/>
  <c r="L26" i="26" s="1"/>
  <c r="A17" i="26"/>
  <c r="B17" i="26" s="1"/>
  <c r="AC8" i="26"/>
  <c r="U26" i="26" s="1"/>
  <c r="T8" i="26"/>
  <c r="E17" i="26"/>
  <c r="C8" i="26"/>
  <c r="C81" i="14"/>
  <c r="G29" i="14" s="1"/>
  <c r="D8" i="26"/>
  <c r="AD8" i="26"/>
  <c r="AB8" i="26"/>
  <c r="F26" i="26" s="1"/>
  <c r="Z8" i="26"/>
  <c r="K26" i="26" s="1"/>
  <c r="B8" i="26"/>
  <c r="I8" i="26"/>
  <c r="I26" i="26" s="1"/>
  <c r="E8" i="26"/>
  <c r="R26" i="26" s="1"/>
  <c r="N8" i="26"/>
  <c r="O8" i="26"/>
  <c r="J8" i="26"/>
  <c r="J26" i="26" s="1"/>
  <c r="F8" i="26"/>
  <c r="S26" i="26" s="1"/>
  <c r="L8" i="26"/>
  <c r="P16" i="13"/>
  <c r="P17" i="13" s="1"/>
  <c r="P18" i="13" s="1"/>
  <c r="P19" i="13" s="1"/>
  <c r="P20" i="13" s="1"/>
  <c r="P21" i="13" s="1"/>
  <c r="F2" i="26"/>
  <c r="C82" i="14" s="1"/>
  <c r="H8" i="26"/>
  <c r="H26" i="26" s="1"/>
  <c r="U8" i="26"/>
  <c r="AE8" i="26"/>
  <c r="I17" i="26" s="1"/>
  <c r="Y8" i="26"/>
  <c r="Q8" i="26"/>
  <c r="S8" i="26"/>
  <c r="G8" i="26"/>
  <c r="G26" i="26" s="1"/>
  <c r="A8" i="26"/>
  <c r="P26" i="26" s="1"/>
  <c r="K8" i="26"/>
  <c r="X8" i="26"/>
  <c r="V8" i="26"/>
  <c r="C26" i="26" s="1"/>
  <c r="W8" i="26"/>
  <c r="M26" i="26" s="1"/>
  <c r="E91" i="26" l="1"/>
  <c r="G34" i="14"/>
  <c r="G26" i="14"/>
  <c r="G38" i="14"/>
  <c r="G41" i="14"/>
  <c r="G37" i="14"/>
  <c r="G40" i="14"/>
  <c r="G36" i="14"/>
  <c r="G25" i="14"/>
  <c r="C19" i="14" s="1"/>
  <c r="F17" i="26"/>
  <c r="G28" i="14"/>
  <c r="G31" i="14"/>
  <c r="H95" i="26"/>
  <c r="J95" i="26" s="1"/>
  <c r="E14" i="14" s="1"/>
  <c r="H97" i="26"/>
  <c r="J97" i="26" s="1"/>
  <c r="E17" i="14" s="1"/>
  <c r="H93" i="26"/>
  <c r="J93" i="26" s="1"/>
  <c r="C14" i="14" s="1"/>
  <c r="G23" i="14"/>
  <c r="Q26" i="26"/>
  <c r="D26" i="26"/>
  <c r="B26" i="26"/>
  <c r="P22" i="13"/>
  <c r="P23" i="13" s="1"/>
  <c r="P24" i="13" s="1"/>
  <c r="P25" i="13" s="1"/>
  <c r="P26" i="13" s="1"/>
  <c r="P27" i="13" s="1"/>
  <c r="P28" i="13" s="1"/>
  <c r="P29" i="13" s="1"/>
  <c r="P30" i="13" s="1"/>
  <c r="P31" i="13" s="1"/>
  <c r="P32" i="13" s="1"/>
  <c r="P33" i="13" s="1"/>
  <c r="P34" i="13" s="1"/>
  <c r="P35" i="13" s="1"/>
  <c r="P36" i="13" s="1"/>
  <c r="P37" i="13" s="1"/>
  <c r="P38" i="13" s="1"/>
  <c r="P39" i="13" s="1"/>
  <c r="P40" i="13" s="1"/>
  <c r="P41" i="13" s="1"/>
  <c r="P42" i="13" s="1"/>
  <c r="P43" i="13" s="1"/>
  <c r="P44" i="13" s="1"/>
  <c r="P45" i="13" s="1"/>
  <c r="P46" i="13" s="1"/>
  <c r="P47" i="13" s="1"/>
  <c r="P48" i="13" s="1"/>
  <c r="P49" i="13" s="1"/>
  <c r="P50" i="13" s="1"/>
  <c r="P51" i="13" s="1"/>
  <c r="P52" i="13" s="1"/>
  <c r="P53" i="13" s="1"/>
  <c r="P54" i="13" s="1"/>
  <c r="P55" i="13" s="1"/>
  <c r="P56" i="13" s="1"/>
  <c r="P57" i="13" s="1"/>
  <c r="P58" i="13" s="1"/>
  <c r="P59" i="13" s="1"/>
  <c r="P60" i="13" s="1"/>
  <c r="P61" i="13" s="1"/>
  <c r="P62" i="13" s="1"/>
  <c r="P63" i="13" s="1"/>
  <c r="P64" i="13" s="1"/>
  <c r="P65" i="13" s="1"/>
  <c r="P66" i="13" s="1"/>
  <c r="P67" i="13" s="1"/>
  <c r="P68" i="13" s="1"/>
  <c r="P69" i="13" s="1"/>
  <c r="P70" i="13" s="1"/>
  <c r="P71" i="13" s="1"/>
  <c r="P72" i="13" s="1"/>
  <c r="P73" i="13" s="1"/>
  <c r="P74" i="13" s="1"/>
  <c r="P75" i="13" s="1"/>
  <c r="P76" i="13" s="1"/>
  <c r="P77" i="13" s="1"/>
  <c r="P78" i="13" s="1"/>
  <c r="P79" i="13" s="1"/>
  <c r="P80" i="13" s="1"/>
  <c r="P81" i="13" s="1"/>
  <c r="P82" i="13" s="1"/>
  <c r="P83" i="13" s="1"/>
  <c r="P84" i="13" s="1"/>
  <c r="P85" i="13" s="1"/>
  <c r="P86" i="13" s="1"/>
  <c r="P87" i="13" s="1"/>
  <c r="P88" i="13" s="1"/>
  <c r="P89" i="13" s="1"/>
  <c r="P90" i="13" s="1"/>
  <c r="P91" i="13" s="1"/>
  <c r="P92" i="13" s="1"/>
  <c r="P93" i="13" s="1"/>
  <c r="P94" i="13" s="1"/>
  <c r="P95" i="13" s="1"/>
  <c r="P96" i="13" s="1"/>
  <c r="P97" i="13" s="1"/>
  <c r="P98" i="13" s="1"/>
  <c r="P99" i="13" s="1"/>
  <c r="P100" i="13" s="1"/>
  <c r="P101" i="13" s="1"/>
  <c r="P102" i="13" s="1"/>
  <c r="P103" i="13" s="1"/>
  <c r="P104" i="13" s="1"/>
  <c r="P105" i="13" s="1"/>
  <c r="P106" i="13" s="1"/>
  <c r="P107" i="13" s="1"/>
  <c r="P108" i="13" s="1"/>
  <c r="P109" i="13" s="1"/>
  <c r="P110" i="13" s="1"/>
  <c r="P111" i="13" s="1"/>
  <c r="P112" i="13" s="1"/>
  <c r="P113" i="13" s="1"/>
  <c r="P114" i="13" s="1"/>
  <c r="P115" i="13" s="1"/>
  <c r="P116" i="13" s="1"/>
  <c r="P117" i="13" s="1"/>
  <c r="P118" i="13" s="1"/>
  <c r="P119" i="13" s="1"/>
  <c r="P120" i="13" s="1"/>
  <c r="P121" i="13" s="1"/>
  <c r="P122" i="13" s="1"/>
  <c r="P123" i="13" s="1"/>
  <c r="P124" i="13" s="1"/>
  <c r="P125" i="13" s="1"/>
  <c r="P126" i="13" s="1"/>
  <c r="P127" i="13" s="1"/>
  <c r="P128" i="13" s="1"/>
  <c r="P129" i="13" s="1"/>
  <c r="P130" i="13" s="1"/>
  <c r="P131" i="13" s="1"/>
  <c r="P132" i="13" s="1"/>
  <c r="P133" i="13" s="1"/>
  <c r="P134" i="13" s="1"/>
  <c r="P135" i="13" s="1"/>
  <c r="P136" i="13" s="1"/>
  <c r="P137" i="13" s="1"/>
  <c r="P138" i="13" s="1"/>
  <c r="P139" i="13" s="1"/>
  <c r="P140" i="13" s="1"/>
  <c r="P141" i="13" s="1"/>
  <c r="P142" i="13" s="1"/>
  <c r="P143" i="13" s="1"/>
  <c r="P144" i="13" s="1"/>
  <c r="P145" i="13" s="1"/>
  <c r="P146" i="13" s="1"/>
  <c r="P147" i="13" s="1"/>
  <c r="P148" i="13" s="1"/>
  <c r="P149" i="13" s="1"/>
  <c r="P150" i="13" s="1"/>
  <c r="P151" i="13" s="1"/>
  <c r="P152" i="13" s="1"/>
  <c r="P153" i="13" s="1"/>
  <c r="P154" i="13" s="1"/>
  <c r="P155" i="13" s="1"/>
  <c r="P156" i="13" s="1"/>
  <c r="P157" i="13" s="1"/>
  <c r="P158" i="13" s="1"/>
  <c r="P159" i="13" s="1"/>
  <c r="P160" i="13" s="1"/>
  <c r="P161" i="13" s="1"/>
  <c r="P162" i="13" s="1"/>
  <c r="P163" i="13" s="1"/>
  <c r="P164" i="13" s="1"/>
  <c r="P165" i="13" s="1"/>
  <c r="P166" i="13" s="1"/>
  <c r="P167" i="13" s="1"/>
  <c r="P168" i="13" s="1"/>
  <c r="P169" i="13" s="1"/>
  <c r="P170" i="13" s="1"/>
  <c r="P171" i="13" s="1"/>
  <c r="P172" i="13" s="1"/>
  <c r="P173" i="13" s="1"/>
  <c r="P174" i="13" s="1"/>
  <c r="P175" i="13" s="1"/>
  <c r="P176" i="13" s="1"/>
  <c r="P177" i="13" s="1"/>
  <c r="P178" i="13" s="1"/>
  <c r="P179" i="13" s="1"/>
  <c r="P180" i="13" s="1"/>
  <c r="P181" i="13" s="1"/>
  <c r="P182" i="13" s="1"/>
  <c r="P183" i="13" s="1"/>
  <c r="P184" i="13" s="1"/>
  <c r="P185" i="13" s="1"/>
  <c r="P186" i="13" s="1"/>
  <c r="P187" i="13" s="1"/>
  <c r="P188" i="13" s="1"/>
  <c r="P189" i="13" s="1"/>
  <c r="P190" i="13" s="1"/>
  <c r="P191" i="13" s="1"/>
  <c r="P192" i="13" s="1"/>
  <c r="P193" i="13" s="1"/>
  <c r="P194" i="13" s="1"/>
  <c r="P195" i="13" s="1"/>
  <c r="P196" i="13" s="1"/>
  <c r="P197" i="13" s="1"/>
  <c r="P198" i="13" s="1"/>
  <c r="P199" i="13" s="1"/>
  <c r="P200" i="13" s="1"/>
  <c r="P201" i="13" s="1"/>
  <c r="P202" i="13" s="1"/>
  <c r="P203" i="13" s="1"/>
  <c r="P204" i="13" s="1"/>
  <c r="P205" i="13" s="1"/>
  <c r="P206" i="13" s="1"/>
  <c r="P207" i="13" s="1"/>
  <c r="P208" i="13" s="1"/>
  <c r="P209" i="13" s="1"/>
  <c r="P210" i="13" s="1"/>
  <c r="P211" i="13" s="1"/>
  <c r="P212" i="13" s="1"/>
  <c r="P213" i="13" s="1"/>
  <c r="P214" i="13" s="1"/>
  <c r="P215" i="13" s="1"/>
  <c r="P216" i="13" s="1"/>
  <c r="P217" i="13" s="1"/>
  <c r="P218" i="13" s="1"/>
  <c r="P219" i="13" s="1"/>
  <c r="P220" i="13" s="1"/>
  <c r="P221" i="13" s="1"/>
  <c r="P222" i="13" s="1"/>
  <c r="P223" i="13" s="1"/>
  <c r="P224" i="13" s="1"/>
  <c r="P225" i="13" s="1"/>
  <c r="P226" i="13" s="1"/>
  <c r="P227" i="13" s="1"/>
  <c r="P228" i="13" s="1"/>
  <c r="P229" i="13" s="1"/>
  <c r="P230" i="13" s="1"/>
  <c r="P231" i="13" s="1"/>
  <c r="P232" i="13" s="1"/>
  <c r="P233" i="13" s="1"/>
  <c r="P234" i="13" s="1"/>
  <c r="P235" i="13" s="1"/>
  <c r="P236" i="13" s="1"/>
  <c r="P237" i="13" s="1"/>
  <c r="P238" i="13" s="1"/>
  <c r="P239" i="13" s="1"/>
  <c r="P240" i="13" s="1"/>
  <c r="P241" i="13" s="1"/>
  <c r="P242" i="13" s="1"/>
  <c r="P243" i="13" s="1"/>
  <c r="P244" i="13" s="1"/>
  <c r="P245" i="13" s="1"/>
  <c r="P246" i="13" s="1"/>
  <c r="P247" i="13" s="1"/>
  <c r="P248" i="13" s="1"/>
  <c r="P249" i="13" s="1"/>
  <c r="P250" i="13" s="1"/>
  <c r="P251" i="13" s="1"/>
  <c r="P252" i="13" s="1"/>
  <c r="P253" i="13" s="1"/>
  <c r="P254" i="13" s="1"/>
  <c r="P255" i="13" s="1"/>
  <c r="P256" i="13" s="1"/>
  <c r="P257" i="13" s="1"/>
  <c r="P258" i="13" s="1"/>
  <c r="P259" i="13" s="1"/>
  <c r="P260" i="13" s="1"/>
  <c r="P261" i="13" s="1"/>
  <c r="P262" i="13" s="1"/>
  <c r="P263" i="13" s="1"/>
  <c r="P264" i="13" s="1"/>
  <c r="P265" i="13" s="1"/>
  <c r="P266" i="13" s="1"/>
  <c r="P267" i="13" s="1"/>
  <c r="P268" i="13" s="1"/>
  <c r="P269" i="13" s="1"/>
  <c r="P270" i="13" s="1"/>
  <c r="P271" i="13" s="1"/>
  <c r="P272" i="13" s="1"/>
  <c r="P273" i="13" s="1"/>
  <c r="P274" i="13" s="1"/>
  <c r="P275" i="13" s="1"/>
  <c r="P276" i="13" s="1"/>
  <c r="P277" i="13" s="1"/>
  <c r="P278" i="13" s="1"/>
  <c r="P279" i="13" s="1"/>
  <c r="P280" i="13" s="1"/>
  <c r="P281" i="13" s="1"/>
  <c r="P282" i="13" s="1"/>
  <c r="P283" i="13" s="1"/>
  <c r="P284" i="13" s="1"/>
  <c r="P285" i="13" s="1"/>
  <c r="P286" i="13" s="1"/>
  <c r="P287" i="13" s="1"/>
  <c r="P288" i="13" s="1"/>
  <c r="P289" i="13" s="1"/>
  <c r="P290" i="13" s="1"/>
  <c r="P291" i="13" s="1"/>
  <c r="P292" i="13" s="1"/>
  <c r="P293" i="13" s="1"/>
  <c r="P294" i="13" s="1"/>
  <c r="P295" i="13" s="1"/>
  <c r="P296" i="13" s="1"/>
  <c r="P297" i="13" s="1"/>
  <c r="P298" i="13" s="1"/>
  <c r="P299" i="13" s="1"/>
  <c r="P300" i="13" s="1"/>
  <c r="P301" i="13" s="1"/>
  <c r="P302" i="13" s="1"/>
  <c r="P303" i="13" s="1"/>
  <c r="P304" i="13" s="1"/>
  <c r="P305" i="13" s="1"/>
  <c r="P306" i="13" s="1"/>
  <c r="P307" i="13" s="1"/>
  <c r="P308" i="13" s="1"/>
  <c r="P309" i="13" s="1"/>
  <c r="P310" i="13" s="1"/>
  <c r="P311" i="13" s="1"/>
  <c r="P312" i="13" s="1"/>
  <c r="P313" i="13" s="1"/>
  <c r="P314" i="13" s="1"/>
  <c r="P315" i="13" s="1"/>
  <c r="P316" i="13" s="1"/>
  <c r="P317" i="13" s="1"/>
  <c r="P318" i="13" s="1"/>
  <c r="P319" i="13" s="1"/>
  <c r="P320" i="13" s="1"/>
  <c r="P321" i="13" s="1"/>
  <c r="P322" i="13" s="1"/>
  <c r="P323" i="13" s="1"/>
  <c r="P324" i="13" s="1"/>
  <c r="P325" i="13" s="1"/>
  <c r="P326" i="13" s="1"/>
  <c r="P327" i="13" s="1"/>
  <c r="P328" i="13" s="1"/>
  <c r="P329" i="13" s="1"/>
  <c r="P330" i="13" s="1"/>
  <c r="P331" i="13" s="1"/>
  <c r="P332" i="13" s="1"/>
  <c r="P333" i="13" s="1"/>
  <c r="P334" i="13" s="1"/>
  <c r="P335" i="13" s="1"/>
  <c r="P336" i="13" s="1"/>
  <c r="P337" i="13" s="1"/>
  <c r="P338" i="13" s="1"/>
  <c r="P339" i="13" s="1"/>
  <c r="P340" i="13" s="1"/>
  <c r="P341" i="13" s="1"/>
  <c r="P342" i="13" s="1"/>
  <c r="P343" i="13" s="1"/>
  <c r="P344" i="13" s="1"/>
  <c r="P345" i="13" s="1"/>
  <c r="P346" i="13" s="1"/>
  <c r="P347" i="13" s="1"/>
  <c r="P348" i="13" s="1"/>
  <c r="P349" i="13" s="1"/>
  <c r="P350" i="13" s="1"/>
  <c r="P351" i="13" s="1"/>
  <c r="P352" i="13" s="1"/>
  <c r="P353" i="13" s="1"/>
  <c r="P354" i="13" s="1"/>
  <c r="P355" i="13" s="1"/>
  <c r="P356" i="13" s="1"/>
  <c r="P357" i="13" s="1"/>
  <c r="P358" i="13" s="1"/>
  <c r="P359" i="13" s="1"/>
  <c r="P360" i="13" s="1"/>
  <c r="P361" i="13" s="1"/>
  <c r="P362" i="13" s="1"/>
  <c r="P363" i="13" s="1"/>
  <c r="P364" i="13" s="1"/>
  <c r="P365" i="13" s="1"/>
  <c r="P366" i="13" s="1"/>
  <c r="P367" i="13" s="1"/>
  <c r="P368" i="13" s="1"/>
  <c r="P369" i="13" s="1"/>
  <c r="P370" i="13" s="1"/>
  <c r="P371" i="13" s="1"/>
  <c r="P372" i="13" s="1"/>
  <c r="P373" i="13" s="1"/>
  <c r="P374" i="13" s="1"/>
  <c r="P375" i="13" s="1"/>
  <c r="P376" i="13" s="1"/>
  <c r="P377" i="13" s="1"/>
  <c r="P378" i="13" s="1"/>
  <c r="P379" i="13" s="1"/>
  <c r="P380" i="13" s="1"/>
  <c r="P381" i="13" s="1"/>
  <c r="P382" i="13" s="1"/>
  <c r="P383" i="13" s="1"/>
  <c r="P384" i="13" s="1"/>
  <c r="P385" i="13" s="1"/>
  <c r="P386" i="13" s="1"/>
  <c r="P387" i="13" s="1"/>
  <c r="P388" i="13" s="1"/>
  <c r="P389" i="13" s="1"/>
  <c r="P390" i="13" s="1"/>
  <c r="P391" i="13" s="1"/>
  <c r="P392" i="13" s="1"/>
  <c r="P393" i="13" s="1"/>
  <c r="P394" i="13" s="1"/>
  <c r="P395" i="13" s="1"/>
  <c r="P396" i="13" s="1"/>
  <c r="P397" i="13" s="1"/>
  <c r="P398" i="13" s="1"/>
  <c r="P399" i="13" s="1"/>
  <c r="P400" i="13" s="1"/>
  <c r="P401" i="13" s="1"/>
  <c r="P402" i="13" s="1"/>
  <c r="P403" i="13" s="1"/>
  <c r="P404" i="13" s="1"/>
  <c r="P405" i="13" s="1"/>
  <c r="P406" i="13" s="1"/>
  <c r="P407" i="13" s="1"/>
  <c r="P408" i="13" s="1"/>
  <c r="P409" i="13" s="1"/>
  <c r="P410" i="13" s="1"/>
  <c r="P411" i="13" s="1"/>
  <c r="P412" i="13" s="1"/>
  <c r="P413" i="13" s="1"/>
  <c r="P414" i="13" s="1"/>
  <c r="P415" i="13" s="1"/>
  <c r="P416" i="13" s="1"/>
  <c r="P417" i="13" s="1"/>
  <c r="P418" i="13" s="1"/>
  <c r="P419" i="13" s="1"/>
  <c r="P420" i="13" s="1"/>
  <c r="P421" i="13" s="1"/>
  <c r="P422" i="13" s="1"/>
  <c r="P423" i="13" s="1"/>
  <c r="P424" i="13" s="1"/>
  <c r="P425" i="13" s="1"/>
  <c r="P426" i="13" s="1"/>
  <c r="P427" i="13" s="1"/>
  <c r="P428" i="13" s="1"/>
  <c r="P429" i="13" s="1"/>
  <c r="P430" i="13" s="1"/>
  <c r="P431" i="13" s="1"/>
  <c r="P432" i="13" s="1"/>
  <c r="P433" i="13" s="1"/>
  <c r="P434" i="13" s="1"/>
  <c r="P435" i="13" s="1"/>
  <c r="P436" i="13" s="1"/>
  <c r="P437" i="13" s="1"/>
  <c r="P438" i="13" s="1"/>
  <c r="P439" i="13" s="1"/>
  <c r="P440" i="13" s="1"/>
  <c r="P441" i="13" s="1"/>
  <c r="P442" i="13" s="1"/>
  <c r="P443" i="13" s="1"/>
  <c r="P444" i="13" s="1"/>
  <c r="P445" i="13" s="1"/>
  <c r="P446" i="13" s="1"/>
  <c r="P447" i="13" s="1"/>
  <c r="P448" i="13" s="1"/>
  <c r="P449" i="13" s="1"/>
  <c r="P450" i="13" s="1"/>
  <c r="S126" i="13" s="1"/>
  <c r="AK8" i="26"/>
  <c r="G29" i="26"/>
  <c r="B34" i="26" s="1"/>
  <c r="A26" i="26"/>
  <c r="G32" i="14"/>
  <c r="J17" i="26"/>
  <c r="V26" i="26" s="1"/>
  <c r="AG8" i="26"/>
  <c r="E26" i="26" l="1"/>
  <c r="B29" i="26" s="1"/>
  <c r="B35" i="26" s="1"/>
  <c r="S27" i="13"/>
  <c r="S35" i="13"/>
  <c r="S24" i="13"/>
  <c r="S10" i="13"/>
  <c r="S81" i="13"/>
  <c r="S115" i="13"/>
  <c r="S31" i="13"/>
  <c r="S123" i="13"/>
  <c r="S71" i="13"/>
  <c r="S72" i="13"/>
  <c r="S50" i="13"/>
  <c r="S133" i="13"/>
  <c r="S100" i="13"/>
  <c r="S95" i="13"/>
  <c r="S70" i="13"/>
  <c r="S47" i="13"/>
  <c r="S59" i="13"/>
  <c r="S128" i="13"/>
  <c r="S108" i="13"/>
  <c r="S14" i="13"/>
  <c r="S94" i="13"/>
  <c r="S26" i="13"/>
  <c r="S87" i="13"/>
  <c r="S92" i="13"/>
  <c r="S16" i="13"/>
  <c r="S51" i="13"/>
  <c r="S33" i="13"/>
  <c r="S89" i="13"/>
  <c r="S114" i="13"/>
  <c r="S46" i="13"/>
  <c r="S69" i="13"/>
  <c r="S64" i="13"/>
  <c r="S45" i="13"/>
  <c r="S12" i="13"/>
  <c r="S124" i="13"/>
  <c r="S55" i="13"/>
  <c r="S42" i="13"/>
  <c r="S54" i="13"/>
  <c r="S119" i="13"/>
  <c r="S40" i="13"/>
  <c r="S9" i="13"/>
  <c r="S120" i="13"/>
  <c r="S18" i="13"/>
  <c r="S23" i="13"/>
  <c r="S25" i="13"/>
  <c r="S80" i="13"/>
  <c r="S134" i="13"/>
  <c r="S98" i="13"/>
  <c r="S79" i="13"/>
  <c r="S56" i="13"/>
  <c r="S53" i="13"/>
  <c r="S113" i="13"/>
  <c r="S39" i="13"/>
  <c r="S30" i="13"/>
  <c r="S20" i="13"/>
  <c r="S17" i="13"/>
  <c r="S38" i="13"/>
  <c r="S112" i="13"/>
  <c r="S28" i="13"/>
  <c r="S57" i="13"/>
  <c r="S49" i="13"/>
  <c r="S76" i="13"/>
  <c r="S32" i="13"/>
  <c r="S78" i="13"/>
  <c r="S104" i="13"/>
  <c r="S121" i="13"/>
  <c r="S102" i="13"/>
  <c r="S8" i="13"/>
  <c r="S61" i="13"/>
  <c r="S5" i="13"/>
  <c r="S129" i="13"/>
  <c r="S66" i="13"/>
  <c r="S77" i="13"/>
  <c r="S109" i="13"/>
  <c r="S11" i="13"/>
  <c r="S130" i="13"/>
  <c r="S118" i="13"/>
  <c r="S13" i="13"/>
  <c r="S131" i="13"/>
  <c r="S58" i="13"/>
  <c r="S132" i="13"/>
  <c r="S75" i="13"/>
  <c r="S65" i="13"/>
  <c r="S67" i="13"/>
  <c r="S34" i="13"/>
  <c r="S19" i="13"/>
  <c r="S82" i="13"/>
  <c r="S83" i="13"/>
  <c r="S6" i="13"/>
  <c r="S111" i="13"/>
  <c r="S15" i="13"/>
  <c r="S52" i="13"/>
  <c r="S63" i="13"/>
  <c r="S48" i="13"/>
  <c r="S41" i="13"/>
  <c r="S106" i="13"/>
  <c r="S60" i="13"/>
  <c r="S68" i="13"/>
  <c r="S74" i="13"/>
  <c r="S99" i="13"/>
  <c r="S125" i="13"/>
  <c r="S85" i="13"/>
  <c r="S37" i="13"/>
  <c r="S21" i="13"/>
  <c r="S103" i="13"/>
  <c r="S122" i="13"/>
  <c r="S96" i="13"/>
  <c r="S117" i="13"/>
  <c r="S22" i="13"/>
  <c r="S116" i="13"/>
  <c r="S29" i="13"/>
  <c r="S90" i="13"/>
  <c r="S91" i="13"/>
  <c r="S86" i="13"/>
  <c r="S127" i="13"/>
  <c r="S107" i="13"/>
  <c r="S84" i="13"/>
  <c r="S36" i="13"/>
  <c r="S105" i="13"/>
  <c r="S62" i="13"/>
  <c r="S101" i="13"/>
  <c r="S7" i="13"/>
  <c r="S73" i="13"/>
  <c r="S43" i="13"/>
  <c r="S110" i="13"/>
  <c r="S88" i="13"/>
  <c r="S93" i="13"/>
  <c r="S44" i="13"/>
  <c r="S97" i="13"/>
  <c r="N26" i="26"/>
  <c r="T26" i="26"/>
  <c r="Q29" i="26" s="1"/>
  <c r="K17" i="26"/>
  <c r="O26" i="26" s="1"/>
  <c r="AH8" i="26"/>
  <c r="AI8" i="26" s="1"/>
  <c r="X26" i="26" l="1"/>
  <c r="O29" i="26"/>
  <c r="B36" i="26" s="1"/>
  <c r="B37" i="26"/>
  <c r="R27" i="26" l="1"/>
  <c r="B69" i="26" s="1"/>
  <c r="F69" i="26" s="1"/>
  <c r="Q30" i="26"/>
  <c r="B67" i="26" s="1"/>
  <c r="X29" i="26"/>
  <c r="Y29" i="26" s="1"/>
  <c r="S27" i="26"/>
  <c r="B71" i="26" s="1"/>
  <c r="F71" i="26" s="1"/>
  <c r="N27" i="26"/>
  <c r="B64" i="26" s="1"/>
  <c r="F64" i="26" s="1"/>
  <c r="J27" i="26"/>
  <c r="B50" i="26" s="1"/>
  <c r="F50" i="26" s="1"/>
  <c r="A27" i="26"/>
  <c r="B56" i="26" s="1"/>
  <c r="F56" i="26" s="1"/>
  <c r="O30" i="26"/>
  <c r="C36" i="26" s="1"/>
  <c r="D36" i="26" s="1"/>
  <c r="H27" i="26"/>
  <c r="B52" i="26" s="1"/>
  <c r="F52" i="26" s="1"/>
  <c r="Y26" i="26"/>
  <c r="U27" i="26"/>
  <c r="B73" i="26" s="1"/>
  <c r="F73" i="26" s="1"/>
  <c r="F27" i="26"/>
  <c r="B47" i="26" s="1"/>
  <c r="F47" i="26" s="1"/>
  <c r="I47" i="26" s="1"/>
  <c r="T27" i="26"/>
  <c r="B72" i="26" s="1"/>
  <c r="F72" i="26" s="1"/>
  <c r="B27" i="26"/>
  <c r="B57" i="26" s="1"/>
  <c r="F57" i="26" s="1"/>
  <c r="O27" i="26"/>
  <c r="B63" i="26" s="1"/>
  <c r="F63" i="26" s="1"/>
  <c r="G30" i="26"/>
  <c r="C34" i="26" s="1"/>
  <c r="K27" i="26"/>
  <c r="B49" i="26" s="1"/>
  <c r="F49" i="26" s="1"/>
  <c r="Q27" i="26"/>
  <c r="B68" i="26" s="1"/>
  <c r="F68" i="26" s="1"/>
  <c r="B30" i="26"/>
  <c r="C35" i="26" s="1"/>
  <c r="D35" i="26" s="1"/>
  <c r="D27" i="26"/>
  <c r="B59" i="26" s="1"/>
  <c r="F59" i="26" s="1"/>
  <c r="V27" i="26"/>
  <c r="B74" i="26" s="1"/>
  <c r="F74" i="26" s="1"/>
  <c r="L27" i="26"/>
  <c r="B48" i="26" s="1"/>
  <c r="F48" i="26" s="1"/>
  <c r="I27" i="26"/>
  <c r="B53" i="26" s="1"/>
  <c r="F53" i="26" s="1"/>
  <c r="G27" i="26"/>
  <c r="B51" i="26" s="1"/>
  <c r="F51" i="26" s="1"/>
  <c r="P27" i="26"/>
  <c r="B70" i="26" s="1"/>
  <c r="F70" i="26" s="1"/>
  <c r="E27" i="26"/>
  <c r="B60" i="26" s="1"/>
  <c r="F60" i="26" s="1"/>
  <c r="C27" i="26"/>
  <c r="B58" i="26" s="1"/>
  <c r="F58" i="26" s="1"/>
  <c r="M27" i="26"/>
  <c r="B65" i="26" s="1"/>
  <c r="F65" i="26" s="1"/>
  <c r="D34" i="26" l="1"/>
  <c r="G34" i="26" s="1"/>
  <c r="B91" i="26"/>
  <c r="H91" i="26" s="1"/>
  <c r="L91" i="26" s="1"/>
  <c r="C20" i="14" s="1"/>
  <c r="G36" i="26"/>
  <c r="G35" i="26"/>
  <c r="B62" i="26"/>
  <c r="I48" i="26"/>
  <c r="I49" i="26" s="1"/>
  <c r="I50" i="26" s="1"/>
  <c r="I51" i="26" s="1"/>
  <c r="I52" i="26" s="1"/>
  <c r="I53" i="26" s="1"/>
  <c r="I54" i="26" s="1"/>
  <c r="I55" i="26" s="1"/>
  <c r="I56" i="26" s="1"/>
  <c r="I57" i="26" s="1"/>
  <c r="I58" i="26" s="1"/>
  <c r="I59" i="26" s="1"/>
  <c r="I60" i="26" s="1"/>
  <c r="I61" i="26" s="1"/>
  <c r="I62" i="26" s="1"/>
  <c r="I63" i="26" s="1"/>
  <c r="I64" i="26" s="1"/>
  <c r="I65" i="26" s="1"/>
  <c r="I66" i="26" s="1"/>
  <c r="I67" i="26" s="1"/>
  <c r="I68" i="26" s="1"/>
  <c r="I69" i="26" s="1"/>
  <c r="I70" i="26" s="1"/>
  <c r="I71" i="26" s="1"/>
  <c r="I72" i="26" s="1"/>
  <c r="I73" i="26" s="1"/>
  <c r="I74" i="26" s="1"/>
  <c r="I75" i="26" s="1"/>
  <c r="B77" i="26"/>
  <c r="B46" i="26"/>
  <c r="U46" i="26" s="1"/>
  <c r="Z46" i="26" s="1"/>
  <c r="C37" i="26"/>
  <c r="D37" i="26" s="1"/>
  <c r="F76" i="26"/>
  <c r="X30" i="26"/>
  <c r="Y30" i="26" s="1"/>
  <c r="B55" i="26"/>
  <c r="G37" i="26" l="1"/>
  <c r="AA46" i="26"/>
  <c r="N49" i="14" s="1"/>
  <c r="I76" i="26"/>
  <c r="M71" i="26" s="1"/>
  <c r="S71" i="26" s="1"/>
  <c r="X71" i="26" s="1"/>
  <c r="M45" i="26"/>
  <c r="M76" i="26" l="1"/>
  <c r="S76" i="26" s="1"/>
  <c r="U76" i="26" s="1"/>
  <c r="M61" i="26"/>
  <c r="S61" i="26" s="1"/>
  <c r="X61" i="26" s="1"/>
  <c r="M69" i="26"/>
  <c r="S69" i="26" s="1"/>
  <c r="X69" i="26" s="1"/>
  <c r="Y69" i="26" s="1"/>
  <c r="M59" i="26"/>
  <c r="S59" i="26" s="1"/>
  <c r="U59" i="26" s="1"/>
  <c r="M55" i="26"/>
  <c r="S55" i="26" s="1"/>
  <c r="U55" i="26" s="1"/>
  <c r="U71" i="26"/>
  <c r="M64" i="26"/>
  <c r="S64" i="26" s="1"/>
  <c r="X64" i="26" s="1"/>
  <c r="Y64" i="26" s="1"/>
  <c r="M63" i="26"/>
  <c r="S63" i="26" s="1"/>
  <c r="U63" i="26" s="1"/>
  <c r="M48" i="26"/>
  <c r="S48" i="26" s="1"/>
  <c r="X48" i="26" s="1"/>
  <c r="Y48" i="26" s="1"/>
  <c r="M66" i="26"/>
  <c r="S66" i="26" s="1"/>
  <c r="X66" i="26" s="1"/>
  <c r="M52" i="26"/>
  <c r="S52" i="26" s="1"/>
  <c r="U52" i="26" s="1"/>
  <c r="M67" i="26"/>
  <c r="S67" i="26" s="1"/>
  <c r="X67" i="26" s="1"/>
  <c r="M75" i="26"/>
  <c r="S75" i="26" s="1"/>
  <c r="X75" i="26" s="1"/>
  <c r="M72" i="26"/>
  <c r="S72" i="26" s="1"/>
  <c r="X72" i="26" s="1"/>
  <c r="Y72" i="26" s="1"/>
  <c r="M50" i="26"/>
  <c r="S50" i="26" s="1"/>
  <c r="X50" i="26" s="1"/>
  <c r="Y50" i="26" s="1"/>
  <c r="M51" i="26"/>
  <c r="S51" i="26" s="1"/>
  <c r="U51" i="26" s="1"/>
  <c r="M54" i="26"/>
  <c r="S54" i="26" s="1"/>
  <c r="U54" i="26" s="1"/>
  <c r="M57" i="26"/>
  <c r="S57" i="26" s="1"/>
  <c r="X57" i="26" s="1"/>
  <c r="M68" i="26"/>
  <c r="S68" i="26" s="1"/>
  <c r="X68" i="26" s="1"/>
  <c r="Y68" i="26" s="1"/>
  <c r="M49" i="26"/>
  <c r="S49" i="26" s="1"/>
  <c r="X49" i="26" s="1"/>
  <c r="Y49" i="26" s="1"/>
  <c r="M70" i="26"/>
  <c r="S70" i="26" s="1"/>
  <c r="U70" i="26" s="1"/>
  <c r="M56" i="26"/>
  <c r="S56" i="26" s="1"/>
  <c r="X56" i="26" s="1"/>
  <c r="M73" i="26"/>
  <c r="S73" i="26" s="1"/>
  <c r="X73" i="26" s="1"/>
  <c r="M65" i="26"/>
  <c r="S65" i="26" s="1"/>
  <c r="U65" i="26" s="1"/>
  <c r="M53" i="26"/>
  <c r="S53" i="26" s="1"/>
  <c r="U53" i="26" s="1"/>
  <c r="M62" i="26"/>
  <c r="S62" i="26" s="1"/>
  <c r="U62" i="26" s="1"/>
  <c r="M60" i="26"/>
  <c r="S60" i="26" s="1"/>
  <c r="U60" i="26" s="1"/>
  <c r="M58" i="26"/>
  <c r="S58" i="26" s="1"/>
  <c r="X58" i="26" s="1"/>
  <c r="Y58" i="26" s="1"/>
  <c r="M47" i="26"/>
  <c r="S47" i="26" s="1"/>
  <c r="U47" i="26" s="1"/>
  <c r="M74" i="26"/>
  <c r="S74" i="26" s="1"/>
  <c r="U74" i="26" s="1"/>
  <c r="Y71" i="26"/>
  <c r="J74" i="14"/>
  <c r="Z65" i="26" l="1"/>
  <c r="AA65" i="26" s="1"/>
  <c r="Z63" i="26"/>
  <c r="AA63" i="26" s="1"/>
  <c r="Z74" i="26"/>
  <c r="AA74" i="26" s="1"/>
  <c r="M77" i="14" s="1"/>
  <c r="Z71" i="26"/>
  <c r="AA71" i="26" s="1"/>
  <c r="Z47" i="26"/>
  <c r="AA47" i="26" s="1"/>
  <c r="Z70" i="26"/>
  <c r="AA70" i="26" s="1"/>
  <c r="Z55" i="26"/>
  <c r="AA55" i="26" s="1"/>
  <c r="N58" i="14" s="1"/>
  <c r="Z59" i="26"/>
  <c r="AA59" i="26" s="1"/>
  <c r="Z54" i="26"/>
  <c r="AA54" i="26" s="1"/>
  <c r="Z53" i="26"/>
  <c r="AA53" i="26" s="1"/>
  <c r="Z51" i="26"/>
  <c r="AA51" i="26" s="1"/>
  <c r="M54" i="14" s="1"/>
  <c r="Z60" i="26"/>
  <c r="AA60" i="26" s="1"/>
  <c r="Z52" i="26"/>
  <c r="AA52" i="26" s="1"/>
  <c r="Z62" i="26"/>
  <c r="AA62" i="26" s="1"/>
  <c r="Z76" i="26"/>
  <c r="AA76" i="26" s="1"/>
  <c r="X76" i="26"/>
  <c r="Y76" i="26" s="1"/>
  <c r="X59" i="26"/>
  <c r="Y59" i="26" s="1"/>
  <c r="J72" i="14"/>
  <c r="U69" i="26"/>
  <c r="U50" i="26"/>
  <c r="J75" i="14"/>
  <c r="U61" i="26"/>
  <c r="U73" i="26"/>
  <c r="U72" i="26"/>
  <c r="X55" i="26"/>
  <c r="Y55" i="26" s="1"/>
  <c r="U75" i="26"/>
  <c r="X60" i="26"/>
  <c r="J63" i="14" s="1"/>
  <c r="J71" i="14"/>
  <c r="X52" i="26"/>
  <c r="Y52" i="26" s="1"/>
  <c r="U66" i="26"/>
  <c r="U48" i="26"/>
  <c r="J51" i="14"/>
  <c r="J61" i="14"/>
  <c r="U67" i="26"/>
  <c r="U58" i="26"/>
  <c r="U49" i="26"/>
  <c r="J52" i="14"/>
  <c r="U56" i="26"/>
  <c r="J67" i="14"/>
  <c r="X70" i="26"/>
  <c r="Y70" i="26" s="1"/>
  <c r="X51" i="26"/>
  <c r="J54" i="14" s="1"/>
  <c r="X63" i="26"/>
  <c r="J66" i="14" s="1"/>
  <c r="U64" i="26"/>
  <c r="J53" i="14"/>
  <c r="X65" i="26"/>
  <c r="Y65" i="26" s="1"/>
  <c r="U68" i="26"/>
  <c r="X53" i="26"/>
  <c r="J56" i="14" s="1"/>
  <c r="X54" i="26"/>
  <c r="J57" i="14" s="1"/>
  <c r="X74" i="26"/>
  <c r="Y74" i="26" s="1"/>
  <c r="U57" i="26"/>
  <c r="X62" i="26"/>
  <c r="Y62" i="26" s="1"/>
  <c r="X47" i="26"/>
  <c r="J50" i="14" s="1"/>
  <c r="Y61" i="26"/>
  <c r="J64" i="14"/>
  <c r="Y67" i="26"/>
  <c r="J70" i="14"/>
  <c r="Y66" i="26"/>
  <c r="J69" i="14"/>
  <c r="Y73" i="26"/>
  <c r="J76" i="14"/>
  <c r="Y56" i="26"/>
  <c r="J59" i="14"/>
  <c r="Y75" i="26"/>
  <c r="J78" i="14"/>
  <c r="Y57" i="26"/>
  <c r="J60" i="14"/>
  <c r="M55" i="14" l="1"/>
  <c r="N55" i="14"/>
  <c r="N68" i="14"/>
  <c r="M68" i="14"/>
  <c r="N50" i="14"/>
  <c r="M50" i="14"/>
  <c r="M57" i="14"/>
  <c r="N57" i="14"/>
  <c r="M56" i="14"/>
  <c r="N56" i="14"/>
  <c r="N74" i="14"/>
  <c r="M74" i="14"/>
  <c r="N62" i="14"/>
  <c r="M62" i="14"/>
  <c r="N65" i="14"/>
  <c r="M65" i="14"/>
  <c r="M66" i="14"/>
  <c r="N66" i="14"/>
  <c r="M63" i="14"/>
  <c r="N63" i="14"/>
  <c r="M73" i="14"/>
  <c r="N73" i="14"/>
  <c r="Z61" i="26"/>
  <c r="AA61" i="26" s="1"/>
  <c r="N64" i="14" s="1"/>
  <c r="Z67" i="26"/>
  <c r="AA67" i="26" s="1"/>
  <c r="Z68" i="26"/>
  <c r="AA68" i="26" s="1"/>
  <c r="N54" i="14"/>
  <c r="Z50" i="26"/>
  <c r="AA50" i="26" s="1"/>
  <c r="Z48" i="26"/>
  <c r="AA48" i="26" s="1"/>
  <c r="M51" i="14" s="1"/>
  <c r="Z58" i="26"/>
  <c r="AA58" i="26" s="1"/>
  <c r="M61" i="14" s="1"/>
  <c r="Z75" i="26"/>
  <c r="AA75" i="26" s="1"/>
  <c r="M78" i="14" s="1"/>
  <c r="Z56" i="26"/>
  <c r="AA56" i="26" s="1"/>
  <c r="M58" i="14"/>
  <c r="Z66" i="26"/>
  <c r="AA66" i="26" s="1"/>
  <c r="Z69" i="26"/>
  <c r="AA69" i="26" s="1"/>
  <c r="Z57" i="26"/>
  <c r="AA57" i="26" s="1"/>
  <c r="M60" i="14" s="1"/>
  <c r="Z64" i="26"/>
  <c r="AA64" i="26" s="1"/>
  <c r="M67" i="14" s="1"/>
  <c r="Z49" i="26"/>
  <c r="AA49" i="26" s="1"/>
  <c r="Z72" i="26"/>
  <c r="AA72" i="26" s="1"/>
  <c r="N77" i="14"/>
  <c r="Z73" i="26"/>
  <c r="AA73" i="26" s="1"/>
  <c r="J62" i="14"/>
  <c r="Y60" i="26"/>
  <c r="J58" i="14"/>
  <c r="J55" i="14"/>
  <c r="J68" i="14"/>
  <c r="J73" i="14"/>
  <c r="Y54" i="26"/>
  <c r="Y63" i="26"/>
  <c r="Y53" i="26"/>
  <c r="Y51" i="26"/>
  <c r="J77" i="14"/>
  <c r="Y47" i="26"/>
  <c r="J65" i="14"/>
  <c r="N61" i="14" l="1"/>
  <c r="N76" i="14"/>
  <c r="M76" i="14"/>
  <c r="N72" i="14"/>
  <c r="M72" i="14"/>
  <c r="M69" i="14"/>
  <c r="N69" i="14"/>
  <c r="M75" i="14"/>
  <c r="N75" i="14"/>
  <c r="M53" i="14"/>
  <c r="N53" i="14"/>
  <c r="N52" i="14"/>
  <c r="M52" i="14"/>
  <c r="M59" i="14"/>
  <c r="N59" i="14"/>
  <c r="M71" i="14"/>
  <c r="N71" i="14"/>
  <c r="N70" i="14"/>
  <c r="M70" i="14"/>
  <c r="M64" i="14"/>
  <c r="N60" i="14"/>
  <c r="N78" i="14"/>
  <c r="N67" i="14"/>
  <c r="N5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tc={15F08AEF-7F8D-4BFD-924A-B8278396C171}</author>
    <author>Hedman Mattias</author>
    <author>tc={F8C3F51C-7839-46D1-9204-6350E7A07E59}</author>
    <author>tc={890A8C8C-0F9B-4BD1-8F83-3B00A3364952}</author>
    <author>tc={2FE6734B-1F52-40B0-B856-EB7D05032741}</author>
    <author>tc={D6CCBF1C-E46A-49DE-A788-E31C7711880A}</author>
  </authors>
  <commentList>
    <comment ref="AD1" authorId="0" shapeId="0" xr:uid="{15F08AEF-7F8D-4BFD-924A-B8278396C171}">
      <text>
        <t>[Trådad kommentar]
I din version av Excel kan du läsa den här trådade kommentaren, men eventuella ändringar i den tas bort om filen öppnas i en senare version av Excel. Läs mer: https://go.microsoft.com/fwlink/?linkid=870924
Kommentar:
    Ny för i år
Svar:
    Manuellt ändrade. Långa länkar kom inte med i sin helhet. Genomgång mot kvalitetsnyckeln för att försäkra att alla länkar blir rätt.</t>
      </text>
    </comment>
    <comment ref="E2" authorId="1" shapeId="0" xr:uid="{15F89914-EAA2-462B-B39D-F5707F118B83}">
      <text>
        <r>
          <rPr>
            <sz val="11"/>
            <rFont val="Calibri"/>
            <family val="2"/>
          </rPr>
          <t>Gå på uppgifter från vår hemsida och inte månadsavläsningar pga troligtvis fel faktor i formler.</t>
        </r>
      </text>
    </comment>
    <comment ref="AO2" authorId="2" shapeId="0" xr:uid="{F8C3F51C-7839-46D1-9204-6350E7A07E59}">
      <text>
        <t xml:space="preserve">[Trådad kommentar]
I din version av Excel kan du läsa den här trådade kommentaren, men eventuella ändringar i den tas bort om filen öppnas i en senare version av Excel. Läs mer: https://go.microsoft.com/fwlink/?linkid=870924
Kommentar:
    https://kvalitetsnyckeln.energiforetagen.se/Sections/Administration/EmissionFactor.aspx
</t>
      </text>
    </comment>
    <comment ref="E3" authorId="1" shapeId="0" xr:uid="{4E026DA3-7A4E-4874-A4BC-7F378229E07B}">
      <text>
        <r>
          <rPr>
            <sz val="11"/>
            <rFont val="Calibri"/>
            <family val="2"/>
          </rPr>
          <t>Elförbrukning Västerudd + Kungsmarken + Gullberna T1 + elförbrukning KVV för värmeproduktion</t>
        </r>
      </text>
    </comment>
    <comment ref="F3" authorId="1" shapeId="0" xr:uid="{C1242458-41BB-4910-8DF6-A38A08229B0E}">
      <text>
        <r>
          <rPr>
            <sz val="11"/>
            <rFont val="Calibri"/>
            <family val="2"/>
          </rPr>
          <t xml:space="preserve">Gullberna hjälpkraft kraftvärme( T1+ ORC produktion - såld el )+ Hjälpkraftsförbrukning KVV - hjälpkraftsförbrukning ren värmeproduktion KVV </t>
        </r>
      </text>
    </comment>
    <comment ref="L3" authorId="1" shapeId="0" xr:uid="{7DC9D2BF-A51F-45B8-B286-AC21E2D10D56}">
      <text>
        <r>
          <rPr>
            <sz val="11"/>
            <rFont val="Calibri"/>
            <family val="2"/>
          </rPr>
          <t>Egenförbrukning KVV exkl jun-aug+ Gullberna T1+ ORC prod- Såld el/egenförbrukning övriga anläggningar+total elförbrukning KVV</t>
        </r>
      </text>
    </comment>
    <comment ref="H5" authorId="1" shapeId="0" xr:uid="{584680D1-070D-4497-B18E-6ACCF9CB421A}">
      <text>
        <r>
          <rPr>
            <sz val="11"/>
            <rFont val="Calibri"/>
            <family val="2"/>
          </rPr>
          <t>PEF framräknat ur andelar i elmix och taget ur "Miljöfaktaboken", värmeforsk 2011. andelarna har förändrats mot föregeånde år och därmed även PEF</t>
        </r>
      </text>
    </comment>
    <comment ref="W20" authorId="3" shapeId="0" xr:uid="{890A8C8C-0F9B-4BD1-8F83-3B00A3364952}">
      <text>
        <t>[Trådad kommentar]
I din version av Excel kan du läsa den här trådade kommentaren, men eventuella ändringar i den tas bort om filen öppnas i en senare version av Excel. Läs mer: https://go.microsoft.com/fwlink/?linkid=870924
Kommentar:
    Ändrat manuellt</t>
      </text>
    </comment>
    <comment ref="F30" authorId="1" shapeId="0" xr:uid="{851A8281-3EAF-41A4-BA33-782138F9F6EB}">
      <text>
        <r>
          <rPr>
            <sz val="11"/>
            <rFont val="Calibri"/>
            <family val="2"/>
          </rPr>
          <t>Exl SYSAV elförbrukning eftersom SYSAV hanteras som köpt värme</t>
        </r>
      </text>
    </comment>
    <comment ref="J38" authorId="1" shapeId="0" xr:uid="{83E636C5-9EBB-4EAF-A134-75431E29E795}">
      <text>
        <r>
          <rPr>
            <sz val="11"/>
            <rFont val="Calibri"/>
            <family val="2"/>
          </rPr>
          <t>Mycket liten andel, felregistrerat tidigare år, vi trodde att 0,25 var 0,25%</t>
        </r>
      </text>
    </comment>
    <comment ref="H49" authorId="1" shapeId="0" xr:uid="{3BFA59B1-8A8A-4025-BC3D-A7667EEDD4D3}">
      <text>
        <r>
          <rPr>
            <sz val="11"/>
            <rFont val="Calibri"/>
            <family val="2"/>
          </rPr>
          <t>2015 bestod Bra miljöval-elen från Din El/Gbg Energi av 100% vattenkraft vilket ger primärenergifaktor 1,1. Uppgift hämtad från Charlotta Abrahamsson (0734-205909) och Håkan Andersson (0705-839696) Gbg Energi.  2023: 0.11 enligt Nicklas Eld</t>
        </r>
      </text>
    </comment>
    <comment ref="I49" authorId="1" shapeId="0" xr:uid="{D814EB5B-5EE9-445E-9B7A-8F965827B5DF}">
      <text>
        <r>
          <rPr>
            <sz val="11"/>
            <rFont val="Calibri"/>
            <family val="2"/>
          </rPr>
          <t>2015 bestod Bra miljöval-elen från Din El/Gbg Energi av 100% vattenkraft vilket ger CO2-ekv. energiomvandl. 5,0 g/kWh. Uppgift hämtad från Gbg Energi.  2023: 20,4 enligt Nicklas Eld</t>
        </r>
      </text>
    </comment>
    <comment ref="H54" authorId="1" shapeId="0" xr:uid="{DAEA917F-3688-4BDA-9B20-B3E4D57F1AD8}">
      <text>
        <r>
          <rPr>
            <sz val="11"/>
            <rFont val="Calibri"/>
            <family val="2"/>
          </rPr>
          <t>PEF 1,18 FEV mix 2023, Bio, vatten, vind "Standard" kundabonnemang på de yttre anläggningarna  Bio (2,0) 41% Vind (0,1) 29% Vatten (1,1) 30% Fördelning fev.se 2023</t>
        </r>
      </text>
    </comment>
    <comment ref="L54" authorId="1" shapeId="0" xr:uid="{9DC8EAFB-41FA-4747-A9C5-489B4D0E8FA8}">
      <text>
        <r>
          <rPr>
            <sz val="11"/>
            <rFont val="Calibri"/>
            <family val="2"/>
          </rPr>
          <t>Fördelning fev.se 2023</t>
        </r>
      </text>
    </comment>
    <comment ref="V55" authorId="1" shapeId="0" xr:uid="{1ABC7FD9-19F9-4A1B-A34D-46B21EDDC4FA}">
      <text>
        <r>
          <rPr>
            <sz val="11"/>
            <rFont val="Calibri"/>
            <family val="2"/>
          </rPr>
          <t>Bra Miljöval</t>
        </r>
      </text>
    </comment>
    <comment ref="H56" authorId="1" shapeId="0" xr:uid="{00DD872E-296F-469D-9A51-2F2E20C87397}">
      <text>
        <r>
          <rPr>
            <sz val="11"/>
            <rFont val="Calibri"/>
            <family val="2"/>
          </rPr>
          <t>PEF 1,18 FEV mix 2023, Bio, vatten, vind "Standard" kundabonnemang på de yttre anläggningarna  Bio (2,0) 41% Vind (0,1) 29% Vatten (1,1) 30% Fördelning fev.se 2023</t>
        </r>
      </text>
    </comment>
    <comment ref="H57" authorId="1" shapeId="0" xr:uid="{024F3B00-2941-471F-AE62-796DF27FF8BD}">
      <text>
        <r>
          <rPr>
            <sz val="11"/>
            <rFont val="Calibri"/>
            <family val="2"/>
          </rPr>
          <t>PEF 1,18 FEV mix 2023, Bio, vatten, vind "Standard" kundabonnemang på de yttre anläggningarna  Bio (2,0) 41% Vind (0,1) 29% Vatten (1,1) 30% Fördelning fev.se 2023</t>
        </r>
      </text>
    </comment>
    <comment ref="I60" authorId="1" shapeId="0" xr:uid="{2CED599E-1753-446F-A583-1A22BC8EB772}">
      <text>
        <r>
          <rPr>
            <sz val="11"/>
            <rFont val="Calibri"/>
            <family val="2"/>
          </rPr>
          <t>Här är det endast scope 2 som beskrivs. Scope 3 för inköps el saknas.</t>
        </r>
      </text>
    </comment>
    <comment ref="AD60" authorId="4" shapeId="0" xr:uid="{2FE6734B-1F52-40B0-B856-EB7D05032741}">
      <text>
        <t>[Trådad kommentar]
I din version av Excel kan du läsa den här trådade kommentaren, men eventuella ändringar i den tas bort om filen öppnas i en senare version av Excel. Läs mer: https://go.microsoft.com/fwlink/?linkid=870924
Kommentar:
    Manuellt ändrad</t>
      </text>
    </comment>
    <comment ref="K70" authorId="5" shapeId="0" xr:uid="{D6CCBF1C-E46A-49DE-A788-E31C7711880A}">
      <text>
        <t>[Trådad kommentar]
I din version av Excel kan du läsa den här trådade kommentaren, men eventuella ändringar i den tas bort om filen öppnas i en senare version av Excel. Läs mer: https://go.microsoft.com/fwlink/?linkid=870924
Kommentar:
    Manuellt ändrad</t>
      </text>
    </comment>
    <comment ref="E92" authorId="1" shapeId="0" xr:uid="{0C041BF7-02C1-47FB-B241-FEB124DBF256}">
      <text>
        <r>
          <rPr>
            <sz val="11"/>
            <rFont val="Calibri"/>
            <family val="2"/>
          </rPr>
          <t>Denna flik måste fyllas i för att få fram miljövärden till sista januari.   Siffror hämtade från Avläsningsfil - Hjälpkraft elprod, summering av rad 29.</t>
        </r>
      </text>
    </comment>
    <comment ref="F92" authorId="1" shapeId="0" xr:uid="{B6DF1EAB-865E-4BDB-BCE3-4B2D851B5A8F}">
      <text>
        <r>
          <rPr>
            <sz val="11"/>
            <rFont val="Calibri"/>
            <family val="2"/>
          </rPr>
          <t>Siffror hämtade från Avläsningsfil &gt; Flik Hjälpkraft elprod &gt; Summering av rad 26.</t>
        </r>
      </text>
    </comment>
    <comment ref="L94" authorId="1" shapeId="0" xr:uid="{8CE65850-DCA8-4688-B464-9225DEF50C79}">
      <text>
        <r>
          <rPr>
            <sz val="11"/>
            <rFont val="Calibri"/>
            <family val="2"/>
          </rPr>
          <t xml:space="preserve">Siffran är korrekt, andelen har ökat. </t>
        </r>
      </text>
    </comment>
    <comment ref="O98" authorId="1" shapeId="0" xr:uid="{67793B37-ADB3-4CC9-8E0E-C6F3D17660C8}">
      <text>
        <r>
          <rPr>
            <sz val="11"/>
            <rFont val="Calibri"/>
            <family val="2"/>
          </rPr>
          <t>Göteborg Energi preliminära miljövärden 2022</t>
        </r>
      </text>
    </comment>
    <comment ref="P98" authorId="1" shapeId="0" xr:uid="{B359031F-273E-48C5-B443-AE1D0431F34C}">
      <text>
        <r>
          <rPr>
            <sz val="11"/>
            <rFont val="Calibri"/>
            <family val="2"/>
          </rPr>
          <t>Göteborg Energi prel. lokala miljövärden 2022</t>
        </r>
      </text>
    </comment>
    <comment ref="Q98" authorId="1" shapeId="0" xr:uid="{9649868D-DC39-4C25-9B15-5B47CA5FCD03}">
      <text>
        <r>
          <rPr>
            <sz val="11"/>
            <rFont val="Calibri"/>
            <family val="2"/>
          </rPr>
          <t>Göteborg Energi lokala miljövärden 2022</t>
        </r>
      </text>
    </comment>
    <comment ref="J119" authorId="1" shapeId="0" xr:uid="{EB533278-B0A1-424D-8C68-F419A6CA43A7}">
      <text>
        <r>
          <rPr>
            <sz val="11"/>
            <rFont val="Calibri"/>
            <family val="2"/>
          </rPr>
          <t>Fossilandelen bedöms vara 0 för ursprungsspecificerad el då det endast rör sig om olja till stödoljebrännare vid uppstart. Vid denna process är inte turbinen igång och därför produceras det heller ingen el i samband med att olja tillförs. /Adina 2402</t>
        </r>
      </text>
    </comment>
    <comment ref="H124" authorId="1" shapeId="0" xr:uid="{0B198A59-1903-422B-B3A9-E87280F0AF99}">
      <text>
        <r>
          <rPr>
            <sz val="11"/>
            <rFont val="Calibri"/>
            <family val="2"/>
          </rPr>
          <t>Schabon vindel</t>
        </r>
      </text>
    </comment>
    <comment ref="I124" authorId="1" shapeId="0" xr:uid="{9F2C83E8-A1A8-4791-9E20-21D04CD9C411}">
      <text>
        <r>
          <rPr>
            <sz val="11"/>
            <rFont val="Calibri"/>
            <family val="2"/>
          </rPr>
          <t>Scope 1 från elhandel (vindel)</t>
        </r>
      </text>
    </comment>
    <comment ref="H146" authorId="1" shapeId="0" xr:uid="{F32D4D66-950C-4666-AF79-58E80D7556DD}">
      <text>
        <r>
          <rPr>
            <sz val="11"/>
            <rFont val="Calibri"/>
            <family val="2"/>
          </rPr>
          <t>Bytt till enbart kärnkraftsel</t>
        </r>
      </text>
    </comment>
    <comment ref="I146" authorId="1" shapeId="0" xr:uid="{1DB12BB7-2B00-4944-88E3-3BF517AB6897}">
      <text>
        <r>
          <rPr>
            <sz val="11"/>
            <rFont val="Calibri"/>
            <family val="2"/>
          </rPr>
          <t>Bytt till enbart kärnkraftsel</t>
        </r>
      </text>
    </comment>
    <comment ref="K146" authorId="1" shapeId="0" xr:uid="{2F52C5D9-3E59-4404-9BE3-25B319AFB997}">
      <text>
        <r>
          <rPr>
            <sz val="11"/>
            <rFont val="Calibri"/>
            <family val="2"/>
          </rPr>
          <t>Bytt till enbart kärnkraftsel</t>
        </r>
      </text>
    </comment>
    <comment ref="L146" authorId="1" shapeId="0" xr:uid="{B2F3E37D-C69B-41AB-B3D0-25F6C87A91C4}">
      <text>
        <r>
          <rPr>
            <sz val="11"/>
            <rFont val="Calibri"/>
            <family val="2"/>
          </rPr>
          <t>Bytt till enbart kärnkraftsel</t>
        </r>
      </text>
    </comment>
    <comment ref="V176" authorId="1" shapeId="0" xr:uid="{ED69CF5D-EC2B-41E0-8235-34BDECEFF27D}">
      <text>
        <r>
          <rPr>
            <sz val="11"/>
            <rFont val="Calibri"/>
            <family val="2"/>
          </rPr>
          <t>Såld mängd Bra miljöval</t>
        </r>
      </text>
    </comment>
    <comment ref="W176" authorId="1" shapeId="0" xr:uid="{7D27AB08-3571-4EC3-9144-52590C4C8EC3}">
      <text>
        <r>
          <rPr>
            <sz val="11"/>
            <rFont val="Calibri"/>
            <family val="2"/>
          </rPr>
          <t>Samma som P1094 eftersom vi endast säljer till slutkund</t>
        </r>
      </text>
    </comment>
    <comment ref="R181" authorId="1" shapeId="0" xr:uid="{8D8BD9EB-7551-4BB2-BDD7-0B0B970AF250}">
      <text>
        <r>
          <rPr>
            <sz val="11"/>
            <rFont val="Calibri"/>
            <family val="2"/>
          </rPr>
          <t>Bränslemixen för den köpta fjärrvärmen har ändrats.</t>
        </r>
      </text>
    </comment>
    <comment ref="S181" authorId="1" shapeId="0" xr:uid="{253DF612-616D-44F3-956C-6E54BF552B73}">
      <text>
        <r>
          <rPr>
            <sz val="11"/>
            <rFont val="Calibri"/>
            <family val="2"/>
          </rPr>
          <t>Bränslemixen för den köpta fjärrvärmen har ändrats.</t>
        </r>
      </text>
    </comment>
    <comment ref="G191" authorId="1" shapeId="0" xr:uid="{264476D7-A0EB-4B92-890B-3327A38C444F}">
      <text>
        <r>
          <rPr>
            <sz val="11"/>
            <rFont val="Calibri"/>
            <family val="2"/>
          </rPr>
          <t>100% förnybar el från jämtkraft Vatten vind sol bio</t>
        </r>
      </text>
    </comment>
    <comment ref="H210" authorId="1" shapeId="0" xr:uid="{F280AC12-760B-4B85-8518-021691A5C059}">
      <text>
        <r>
          <rPr>
            <sz val="11"/>
            <rFont val="Calibri"/>
            <family val="2"/>
          </rPr>
          <t>Angivet: 2.36. Ändrade till 1.1 då det står att det är vattenkraft /ÅL 150604 2023: värdet ändrades till 1.1 eftersom primärenergifaktorn för el kan inte vara noll även om elen är förnybar</t>
        </r>
      </text>
    </comment>
    <comment ref="N210" authorId="1" shapeId="0" xr:uid="{D7FA417C-58C5-49A0-B951-B2FEE8EFE0F0}">
      <text>
        <r>
          <rPr>
            <sz val="11"/>
            <rFont val="Calibri"/>
            <family val="2"/>
          </rPr>
          <t>Advens rapport som grund för värden</t>
        </r>
      </text>
    </comment>
    <comment ref="O210" authorId="1" shapeId="0" xr:uid="{CD0D4B62-F6FD-40FF-8612-9C25BD86521F}">
      <text>
        <r>
          <rPr>
            <sz val="11"/>
            <rFont val="Calibri"/>
            <family val="2"/>
          </rPr>
          <t>Advens rapport som grund för värden</t>
        </r>
      </text>
    </comment>
    <comment ref="P210" authorId="1" shapeId="0" xr:uid="{6CF62551-5768-476B-B33D-1C9078288A4A}">
      <text>
        <r>
          <rPr>
            <sz val="11"/>
            <rFont val="Calibri"/>
            <family val="2"/>
          </rPr>
          <t>Advens rapport som grund för värden</t>
        </r>
      </text>
    </comment>
    <comment ref="Q210" authorId="1" shapeId="0" xr:uid="{C8541C71-EAEC-4486-BF01-1FF07C4A78FE}">
      <text>
        <r>
          <rPr>
            <sz val="11"/>
            <rFont val="Calibri"/>
            <family val="2"/>
          </rPr>
          <t>Advens rapport som grund för värden</t>
        </r>
      </text>
    </comment>
    <comment ref="H212" authorId="1" shapeId="0" xr:uid="{67F0E450-2AE9-4203-94EF-0E5BE18E094B}">
      <text>
        <r>
          <rPr>
            <sz val="11"/>
            <rFont val="Calibri"/>
            <family val="2"/>
          </rPr>
          <t>Beräknat utifrån Resurseffektivitet och fördelning av energikällor. Fördelning 2023 enl leverantör 56,22% vatten, 29,8% vind, bio 13,76% och sol 0,22%. Resurseffektivitet vattenkraft 1,1, bio 2 och sol/vindkraft 0,1 enl tabell 2 - Guide för allokerin</t>
        </r>
      </text>
    </comment>
    <comment ref="H213" authorId="1" shapeId="0" xr:uid="{3EBE5951-B8DD-4429-BD56-DBC55E57ABAA}">
      <text>
        <r>
          <rPr>
            <sz val="11"/>
            <rFont val="Calibri"/>
            <family val="2"/>
          </rPr>
          <t>Beräknat utifrån Resurseffektivitet och fördelning av energikällor. Fördelning 2023 enl leverantör 56,22% vatten, 29,8% vind, bio 13,76% och sol 0,22%. Resurseffektivitet vattenkraft 1,1, bio 2 och sol/vindkraft 0,1 enl tabell 2 - Guide för allokerin</t>
        </r>
      </text>
    </comment>
    <comment ref="H214" authorId="1" shapeId="0" xr:uid="{918028B9-8E1A-4D12-8F99-359F9871989B}">
      <text>
        <r>
          <rPr>
            <sz val="11"/>
            <rFont val="Calibri"/>
            <family val="2"/>
          </rPr>
          <t>Beräknat utifrån Resurseffektivitet och fördelning av energikällor. Fördelning 2023 enl leverantör 56,22% vatten, 29,8% vind, bio 13,76% och sol 0,22%. Resurseffektivitet vattenkraft 1,1, bio 2 och sol/vindkraft 0,1 enl tabell 2 - Guide för allokerin</t>
        </r>
      </text>
    </comment>
    <comment ref="F228" authorId="1" shapeId="0" xr:uid="{2F9F8D19-5F8F-4977-9C90-BB10B7373BB3}">
      <text>
        <r>
          <rPr>
            <sz val="11"/>
            <rFont val="Calibri"/>
            <family val="2"/>
          </rPr>
          <t>Förbrukad driftel KVV något högre än 2022</t>
        </r>
      </text>
    </comment>
    <comment ref="K229" authorId="1" shapeId="0" xr:uid="{10703CCC-7FA1-4E88-BAF7-AEC44E56396B}">
      <text>
        <r>
          <rPr>
            <sz val="11"/>
            <rFont val="Calibri"/>
            <family val="2"/>
          </rPr>
          <t>Data framtaget av eldistribution</t>
        </r>
      </text>
    </comment>
    <comment ref="E230" authorId="1" shapeId="0" xr:uid="{3A87013E-1DAD-48DA-BA77-043CE047C64C}">
      <text>
        <r>
          <rPr>
            <sz val="11"/>
            <rFont val="Calibri"/>
            <family val="2"/>
          </rPr>
          <t>Hämtat från Excelfil produktion-23, cell P138</t>
        </r>
      </text>
    </comment>
    <comment ref="H230" authorId="1" shapeId="0" xr:uid="{9F815B3E-E50C-402C-8309-32F99F6995AB}">
      <text>
        <r>
          <rPr>
            <sz val="11"/>
            <rFont val="Calibri"/>
            <family val="2"/>
          </rPr>
          <t>Detta värde tillhandahölls från miljöcontroller och baseras på värden från 2022.</t>
        </r>
      </text>
    </comment>
    <comment ref="I230" authorId="1" shapeId="0" xr:uid="{38C54CCF-699A-4E39-A53E-6B45C172DC80}">
      <text>
        <r>
          <rPr>
            <sz val="11"/>
            <rFont val="Calibri"/>
            <family val="2"/>
          </rPr>
          <t>Detta värde tillhandahölls från miljöcontroller och baseras på värden från 2022.</t>
        </r>
      </text>
    </comment>
    <comment ref="K230" authorId="1" shapeId="0" xr:uid="{C034F8C8-B696-41BE-8CE3-15CE66C2A4D3}">
      <text>
        <r>
          <rPr>
            <sz val="11"/>
            <rFont val="Calibri"/>
            <family val="2"/>
          </rPr>
          <t>Detta värde tillhandahölls från miljöcontroller och baseras på värden från 2022.</t>
        </r>
      </text>
    </comment>
    <comment ref="H232" authorId="1" shapeId="0" xr:uid="{D9126A0D-6DE7-4A49-A803-433F012F16F4}">
      <text>
        <r>
          <rPr>
            <sz val="11"/>
            <rFont val="Calibri"/>
            <family val="2"/>
          </rPr>
          <t>Faktorer ur modell för miljövärdesberäkning använda för 50 % RT (0,05) och 50 % grot (0,03)</t>
        </r>
      </text>
    </comment>
    <comment ref="I232" authorId="1" shapeId="0" xr:uid="{190A463D-37C5-42F1-A255-044F793EE865}">
      <text>
        <r>
          <rPr>
            <sz val="11"/>
            <rFont val="Calibri"/>
            <family val="2"/>
          </rPr>
          <t>Koldioxidfaktorer för ovan angiven bränslemix använda.</t>
        </r>
      </text>
    </comment>
    <comment ref="L232" authorId="1" shapeId="0" xr:uid="{A2702828-5017-4AD1-9272-960173E08EC5}">
      <text>
        <r>
          <rPr>
            <sz val="11"/>
            <rFont val="Calibri"/>
            <family val="2"/>
          </rPr>
          <t>Enbart biobränsle vid elproduktion. Turbinen går aldrig på oljedrift.</t>
        </r>
      </text>
    </comment>
    <comment ref="K233" authorId="1" shapeId="0" xr:uid="{DF03D2AD-BBF9-4CB9-8DF7-1F0DAD6226DE}">
      <text>
        <r>
          <rPr>
            <sz val="11"/>
            <rFont val="Calibri"/>
            <family val="2"/>
          </rPr>
          <t>Uppgifter från eldistribution</t>
        </r>
      </text>
    </comment>
    <comment ref="E234" authorId="1" shapeId="0" xr:uid="{DA596BF5-A6FB-487D-96CE-F47A8B1A4D16}">
      <text>
        <r>
          <rPr>
            <sz val="11"/>
            <rFont val="Calibri"/>
            <family val="2"/>
          </rPr>
          <t>Hämtat från Excelfil Kvalitetsnyckeln ingående parametrar Uppsala 2023.</t>
        </r>
      </text>
    </comment>
    <comment ref="H234" authorId="1" shapeId="0" xr:uid="{956DC72F-ACB0-4068-8A80-F1F10147C70F}">
      <text>
        <r>
          <rPr>
            <sz val="11"/>
            <rFont val="Calibri"/>
            <family val="2"/>
          </rPr>
          <t>Detta värde tillhandahölls från miljöcontroller och baseras på värden från 2022.</t>
        </r>
      </text>
    </comment>
    <comment ref="I234" authorId="1" shapeId="0" xr:uid="{3DBCB467-924C-4044-B4B5-111C66C0647F}">
      <text>
        <r>
          <rPr>
            <sz val="11"/>
            <rFont val="Calibri"/>
            <family val="2"/>
          </rPr>
          <t>Detta värde tillhandahölls från miljöcontroller och baseras på värden från 2022.</t>
        </r>
      </text>
    </comment>
    <comment ref="K234" authorId="1" shapeId="0" xr:uid="{2B67FCEC-A6A8-4432-A4E2-A8AE3EB876E4}">
      <text>
        <r>
          <rPr>
            <sz val="11"/>
            <rFont val="Calibri"/>
            <family val="2"/>
          </rPr>
          <t>Detta värde tillhandahölls från miljöcontroller och baseras på värden från 2022.</t>
        </r>
      </text>
    </comment>
    <comment ref="E235" authorId="1" shapeId="0" xr:uid="{22242B89-C18B-4150-88B1-29E8C8D9C439}">
      <text>
        <r>
          <rPr>
            <sz val="11"/>
            <rFont val="Calibri"/>
            <family val="2"/>
          </rPr>
          <t xml:space="preserve">Mer drift på el-pannorna.  Hämtat från Excelfil Kvalitetsnyckeln ingående parametrar 2023. </t>
        </r>
      </text>
    </comment>
    <comment ref="F235" authorId="1" shapeId="0" xr:uid="{9DBFE746-D3EA-4B9B-A169-91389E316A4B}">
      <text>
        <r>
          <rPr>
            <sz val="11"/>
            <rFont val="Calibri"/>
            <family val="2"/>
          </rPr>
          <t>Hämtat från Excelfil Kvalitetsnyckeln ingående parametrar 2023.  Gabriellas del.</t>
        </r>
      </text>
    </comment>
    <comment ref="H235" authorId="1" shapeId="0" xr:uid="{67154AFF-53AE-41E7-B561-91C1E34F7361}">
      <text>
        <r>
          <rPr>
            <sz val="11"/>
            <rFont val="Calibri"/>
            <family val="2"/>
          </rPr>
          <t>Detta värde tillhandahölls från miljöcontroller och baseras på värden från 2022.</t>
        </r>
      </text>
    </comment>
    <comment ref="I235" authorId="1" shapeId="0" xr:uid="{5E8652B9-02F8-4806-BDFA-7A705C89A253}">
      <text>
        <r>
          <rPr>
            <sz val="11"/>
            <rFont val="Calibri"/>
            <family val="2"/>
          </rPr>
          <t>Detta värde tillhandahölls från miljöcontroller och baseras på värden från 2022.</t>
        </r>
      </text>
    </comment>
    <comment ref="K235" authorId="1" shapeId="0" xr:uid="{3719279F-9A57-4EA8-8865-8DDBCCBE613D}">
      <text>
        <r>
          <rPr>
            <sz val="11"/>
            <rFont val="Calibri"/>
            <family val="2"/>
          </rPr>
          <t>Detta värde tillhandahölls från miljöcontroller och baseras på värden från 2022.</t>
        </r>
      </text>
    </comment>
    <comment ref="E320" authorId="1" shapeId="0" xr:uid="{FDB3F76A-DB7D-4C46-AF94-F7ECAA0FEC23}">
      <text>
        <r>
          <rPr>
            <sz val="11"/>
            <rFont val="Calibri"/>
            <family val="2"/>
          </rPr>
          <t>Felaktigt 2020 och 2021. Kraftvärme = P17+P18 .Uppgifter hämtade från skattefilen, Flik 701 DEKL</t>
        </r>
      </text>
    </comment>
    <comment ref="E331" authorId="1" shapeId="0" xr:uid="{0DBF116C-B265-4525-BCF7-EB3E9F2F0F6B}">
      <text>
        <r>
          <rPr>
            <sz val="11"/>
            <rFont val="Calibri"/>
            <family val="2"/>
          </rPr>
          <t>2022: Ej Inklusive 0.45 GWH El från ORC-turbin.  2023 ej inklusive 539 MWh från ORC-turbin</t>
        </r>
      </text>
    </comment>
    <comment ref="E345" authorId="1" shapeId="0" xr:uid="{BC526D36-B07A-42F5-87D6-D26BEDF15C58}">
      <text>
        <r>
          <rPr>
            <sz val="11"/>
            <rFont val="Calibri"/>
            <family val="2"/>
          </rPr>
          <t>Inköpt el för Snickan PC, Örby pumphus, Fritsla PC= 208 MWh (totalt 2023). Juli och Augusti ingen kraftvärmeprod. I snitt 204 MWh/månad i elförbrukning. Ingen hetvattenprod i Assberg under april, maj och oktober. Tot. el för 208+9*204=2044 MWh</t>
        </r>
      </text>
    </comment>
    <comment ref="F345" authorId="1" shapeId="0" xr:uid="{03115C9B-1717-451E-9100-A2D2F1E00A5E}">
      <text>
        <r>
          <rPr>
            <sz val="11"/>
            <rFont val="Calibri"/>
            <family val="2"/>
          </rPr>
          <t>Total förbrukning=4346 MWh el (exklusive Hyssna). Kraftvärme=4346-2040=2306 MWh el</t>
        </r>
      </text>
    </comment>
    <comment ref="G345" authorId="1" shapeId="0" xr:uid="{992D1388-08FB-43B4-9984-94408A0BFAA3}">
      <text>
        <r>
          <rPr>
            <sz val="11"/>
            <rFont val="Calibri"/>
            <family val="2"/>
          </rPr>
          <t>Egen produktion biokraft samt inköpt elmix (fossilfri)</t>
        </r>
      </text>
    </comment>
    <comment ref="L375" authorId="1" shapeId="0" xr:uid="{14F66EF1-65CB-4C64-81E6-32B0C45BA863}">
      <text>
        <r>
          <rPr>
            <sz val="11"/>
            <rFont val="Calibri"/>
            <family val="2"/>
          </rPr>
          <t>Jämtkrafts hemsida</t>
        </r>
      </text>
    </comment>
    <comment ref="E430" authorId="1" shapeId="0" xr:uid="{EF5D341E-621F-40D7-80D1-803B1FA44541}">
      <text>
        <r>
          <rPr>
            <sz val="11"/>
            <rFont val="Calibri"/>
            <family val="2"/>
          </rPr>
          <t xml:space="preserve">Normala variationer. Hämtat från Excelfil Kvalitetsnyckeln ingående parametrar 2023. </t>
        </r>
      </text>
    </comment>
    <comment ref="H430" authorId="1" shapeId="0" xr:uid="{4256CFF8-7E9E-4EF6-BEF1-3AB50C49B287}">
      <text>
        <r>
          <rPr>
            <sz val="11"/>
            <rFont val="Calibri"/>
            <family val="2"/>
          </rPr>
          <t>Detta värde tillhandahölls från miljöcontroller och baseras på värden från 2022.</t>
        </r>
      </text>
    </comment>
    <comment ref="I430" authorId="1" shapeId="0" xr:uid="{AAAA9E1B-55E1-4903-B883-67B631C7B192}">
      <text>
        <r>
          <rPr>
            <sz val="11"/>
            <rFont val="Calibri"/>
            <family val="2"/>
          </rPr>
          <t>Detta värde tillhandahölls från miljöcontroller och baseras på värden från 2022.</t>
        </r>
      </text>
    </comment>
    <comment ref="K430" authorId="1" shapeId="0" xr:uid="{3200F8D4-7F03-42F5-AD9E-1C2D09E75E94}">
      <text>
        <r>
          <rPr>
            <sz val="11"/>
            <rFont val="Calibri"/>
            <family val="2"/>
          </rPr>
          <t>Detta värde tillhandahölls från miljöcontroller och baseras på värden från 2022.</t>
        </r>
      </text>
    </comment>
    <comment ref="E431" authorId="1" shapeId="0" xr:uid="{AF8F8F27-789C-4609-9E9B-BDB43826B6A2}">
      <text>
        <r>
          <rPr>
            <sz val="11"/>
            <rFont val="Calibri"/>
            <family val="2"/>
          </rPr>
          <t>Hämtad från Excelfil Kvalitetsnyckeln ingående parametrar Uppsala 2023.</t>
        </r>
      </text>
    </comment>
    <comment ref="H431" authorId="1" shapeId="0" xr:uid="{7E26BEC5-9302-4ED8-8378-3E3C6C1F7687}">
      <text>
        <r>
          <rPr>
            <sz val="11"/>
            <rFont val="Calibri"/>
            <family val="2"/>
          </rPr>
          <t>Detta värde tillhandahölls från miljöcontroller och baseras på värden från 2022.</t>
        </r>
      </text>
    </comment>
    <comment ref="I431" authorId="1" shapeId="0" xr:uid="{1B359B85-623F-4C21-994A-97985E43724D}">
      <text>
        <r>
          <rPr>
            <sz val="11"/>
            <rFont val="Calibri"/>
            <family val="2"/>
          </rPr>
          <t>Detta värde tillhandahölls från miljöcontroller och baseras på värden från 2022.</t>
        </r>
      </text>
    </comment>
    <comment ref="K431" authorId="1" shapeId="0" xr:uid="{70CE8E18-0664-4E31-8951-68FF8F1FED79}">
      <text>
        <r>
          <rPr>
            <sz val="11"/>
            <rFont val="Calibri"/>
            <family val="2"/>
          </rPr>
          <t>Detta värde tillhandahölls från miljöcontroller och baseras på värden från 2022.</t>
        </r>
      </text>
    </comment>
    <comment ref="H432" authorId="1" shapeId="0" xr:uid="{D7C5865F-96C7-4581-85F0-25435060E8FA}">
      <text>
        <r>
          <rPr>
            <sz val="11"/>
            <rFont val="Calibri"/>
            <family val="2"/>
          </rPr>
          <t>Detta värde tillhandahölls från miljöcontroller och baseras på värden från 2022.</t>
        </r>
      </text>
    </comment>
    <comment ref="I432" authorId="1" shapeId="0" xr:uid="{7517E875-A592-419C-82E8-48A9684B5E86}">
      <text>
        <r>
          <rPr>
            <sz val="11"/>
            <rFont val="Calibri"/>
            <family val="2"/>
          </rPr>
          <t>Detta värde tillhandahölls från miljöcontroller och baseras på värden från 2022.</t>
        </r>
      </text>
    </comment>
    <comment ref="K432" authorId="1" shapeId="0" xr:uid="{61C01F1B-91A6-45ED-A349-11FFA2DFAB49}">
      <text>
        <r>
          <rPr>
            <sz val="11"/>
            <rFont val="Calibri"/>
            <family val="2"/>
          </rPr>
          <t>Detta värde tillhandahölls från miljöcontroller och baseras på värden från 2022.</t>
        </r>
      </text>
    </comment>
    <comment ref="H467" authorId="1" shapeId="0" xr:uid="{186BAAAF-FC5A-4987-9564-6D7A01B21901}">
      <text>
        <r>
          <rPr>
            <sz val="11"/>
            <rFont val="Calibri"/>
            <family val="2"/>
          </rPr>
          <t>PEF 1,18 FEV mix 2023, Bio, vatten, vind "Standard" kundabonnemang på de yttre anläggningarna  Bio (2,0) 41% Vind (0,1) 29% Vatten (1,1) 30% Fördelning fev.se 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Åsa Lindqvist</author>
    <author>Kander, Amanda</author>
    <author>Selander, Ylva</author>
    <author>tc={0FA3E979-681A-4710-B724-D7D56D6456A3}</author>
  </authors>
  <commentList>
    <comment ref="AF1" authorId="0" shapeId="0" xr:uid="{8D09B47B-9558-49E2-A1FF-0DABAF4772C5}">
      <text>
        <r>
          <rPr>
            <b/>
            <sz val="9"/>
            <color indexed="81"/>
            <rFont val="Tahoma"/>
            <family val="2"/>
          </rPr>
          <t>Åsa Lindqvist:</t>
        </r>
        <r>
          <rPr>
            <sz val="9"/>
            <color indexed="81"/>
            <rFont val="Tahoma"/>
            <family val="2"/>
          </rPr>
          <t xml:space="preserve">
Se kolumn längre till höger för ursprung för den använda elen</t>
        </r>
      </text>
    </comment>
    <comment ref="AG1" authorId="0" shapeId="0" xr:uid="{5D85D657-BCC8-43BB-93AD-21CF436C3F9D}">
      <text>
        <r>
          <rPr>
            <b/>
            <sz val="9"/>
            <color indexed="81"/>
            <rFont val="Tahoma"/>
            <family val="2"/>
          </rPr>
          <t>Åsa Lindqvist:</t>
        </r>
        <r>
          <rPr>
            <sz val="9"/>
            <color indexed="81"/>
            <rFont val="Tahoma"/>
            <family val="2"/>
          </rPr>
          <t xml:space="preserve">
Se kolumn längre till höger för ursprung för den använda elen</t>
        </r>
      </text>
    </comment>
    <comment ref="AH1" authorId="0" shapeId="0" xr:uid="{3A236B7A-B470-43A0-AA79-CE5E408730BD}">
      <text>
        <r>
          <rPr>
            <b/>
            <sz val="9"/>
            <color indexed="81"/>
            <rFont val="Tahoma"/>
            <family val="2"/>
          </rPr>
          <t>Åsa Lindqvist:</t>
        </r>
        <r>
          <rPr>
            <sz val="9"/>
            <color indexed="81"/>
            <rFont val="Tahoma"/>
            <family val="2"/>
          </rPr>
          <t xml:space="preserve">
Värmeproduktion minus elförbrukning, alltså den energi som kommer från källan till värmepumpar. Se kolumn längre till höger för källa till värmepumpar</t>
        </r>
      </text>
    </comment>
    <comment ref="AI1" authorId="0" shapeId="0" xr:uid="{29132F8B-AA9B-4412-9A4D-93632CF3ABA5}">
      <text>
        <r>
          <rPr>
            <b/>
            <sz val="9"/>
            <color indexed="81"/>
            <rFont val="Tahoma"/>
            <family val="2"/>
          </rPr>
          <t>Åsa Lindqvist:</t>
        </r>
        <r>
          <rPr>
            <sz val="9"/>
            <color indexed="81"/>
            <rFont val="Tahoma"/>
            <family val="2"/>
          </rPr>
          <t xml:space="preserve">
Se kolumn längre till höger för att se ursprunget för rökgaskondenseringen. 
All rökgaskondensering anses dock ha ursrunget "återvunnet" elnligt överenskommelse med VMK. Först i SGBC-filen spelar ursprung roll. /SEWKAA</t>
        </r>
      </text>
    </comment>
    <comment ref="AL1" authorId="0" shapeId="0" xr:uid="{A243DB31-7633-486F-A5FB-477D1263A154}">
      <text>
        <r>
          <rPr>
            <b/>
            <sz val="9"/>
            <color indexed="81"/>
            <rFont val="Tahoma"/>
            <family val="2"/>
          </rPr>
          <t>Åsa Lindqvist:</t>
        </r>
        <r>
          <rPr>
            <sz val="9"/>
            <color indexed="81"/>
            <rFont val="Tahoma"/>
            <family val="2"/>
          </rPr>
          <t xml:space="preserve">
Se kolumn längre till höger för ursprung för den använda elen</t>
        </r>
      </text>
    </comment>
    <comment ref="AT1" authorId="1" shapeId="0" xr:uid="{C9C502DE-71BE-424F-8790-48F47C0C2CDC}">
      <text>
        <r>
          <rPr>
            <b/>
            <sz val="9"/>
            <color indexed="81"/>
            <rFont val="Tahoma"/>
            <family val="2"/>
          </rPr>
          <t>Kander, Amanda:</t>
        </r>
        <r>
          <rPr>
            <sz val="9"/>
            <color indexed="81"/>
            <rFont val="Tahoma"/>
            <family val="2"/>
          </rPr>
          <t xml:space="preserve">
Antar en verkningsgrad för köpt hetvatten=100%</t>
        </r>
      </text>
    </comment>
    <comment ref="AW1" authorId="2" shapeId="0" xr:uid="{B97A4577-C569-40F0-9450-BFCF5F55545E}">
      <text>
        <r>
          <rPr>
            <b/>
            <sz val="9"/>
            <color indexed="81"/>
            <rFont val="Tahoma"/>
            <family val="2"/>
          </rPr>
          <t>Selander, Ylva:</t>
        </r>
        <r>
          <rPr>
            <sz val="9"/>
            <color indexed="81"/>
            <rFont val="Tahoma"/>
            <family val="2"/>
          </rPr>
          <t xml:space="preserve">
Om företagen själva godkänt eller inte. </t>
        </r>
      </text>
    </comment>
    <comment ref="BJ1" authorId="1" shapeId="0" xr:uid="{3F85CB0B-FD2B-4240-8D12-442C36142B1D}">
      <text>
        <r>
          <rPr>
            <b/>
            <sz val="9"/>
            <color indexed="81"/>
            <rFont val="Tahoma"/>
            <family val="2"/>
          </rPr>
          <t>Kander, Amanda:</t>
        </r>
        <r>
          <rPr>
            <sz val="9"/>
            <color indexed="81"/>
            <rFont val="Tahoma"/>
            <family val="2"/>
          </rPr>
          <t xml:space="preserve">
Torv
För elen räknas även kärnkraft "Övrigt". Se kolumn BV
</t>
        </r>
      </text>
    </comment>
    <comment ref="N450" authorId="3" shapeId="0" xr:uid="{0FA3E979-681A-4710-B724-D7D56D6456A3}">
      <text>
        <t xml:space="preserve">[Trådad kommentar]
I din version av Excel kan du läsa den här trådade kommentaren, men eventuella ändringar i den tas bort om filen öppnas i en senare version av Excel. Läs mer: https://go.microsoft.com/fwlink/?linkid=870924
Kommentar:
    Sekundära trädbränslen
</t>
      </text>
    </comment>
    <comment ref="B451" authorId="2" shapeId="0" xr:uid="{A00FCA29-E8F8-4C2E-A6D6-61E45F23183E}">
      <text>
        <r>
          <rPr>
            <b/>
            <sz val="9"/>
            <color indexed="81"/>
            <rFont val="Tahoma"/>
            <family val="2"/>
          </rPr>
          <t>Amanda, Kander:</t>
        </r>
        <r>
          <rPr>
            <sz val="9"/>
            <color indexed="81"/>
            <rFont val="Tahoma"/>
            <family val="2"/>
          </rPr>
          <t xml:space="preserve">
Se fil "2023 Stockholm Exergi köpt  sålt till energiföretagen_med Sammanställning". Gjort som föregående år. Anldening: Stockholm Exergi rapportera bränslena som använts för att producera deras köpta hetvatten som sina egna. De dras alltså av här för att inte dubbelräknas. Köpt från Söder Energi dras inte bort eftersom Söder Energi inte rapporterar själva.
/SEWKAA 2023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K2" authorId="0" shapeId="0" xr:uid="{01C67136-EE53-4840-B3ED-EAC58860AAA2}">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
</t>
        </r>
      </text>
    </comment>
    <comment ref="L2" authorId="0" shapeId="0" xr:uid="{2AD060B0-1766-4EC1-B90C-37D0C51955EE}">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shapeId="0" xr:uid="{69F1B1F9-1EB2-4732-925D-DBC0D75B26A5}">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
Har använts för E.ON innan men används ej längre. Funktion finns kvar ifall något företag vill använda det i framtiden /SEWKAA 2023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Reluskovska, Dijana</author>
    <author>Kander, Amanda</author>
  </authors>
  <commentList>
    <comment ref="C1" authorId="0" shapeId="0" xr:uid="{F00F416A-34AF-4C99-B786-99C00930B375}">
      <text>
        <r>
          <rPr>
            <b/>
            <sz val="9"/>
            <color indexed="81"/>
            <rFont val="Tahoma"/>
            <family val="2"/>
          </rPr>
          <t>Hänvisar till den nya informationen i fliken "miljö". /SEWKAA 2023</t>
        </r>
      </text>
    </comment>
    <comment ref="D1" authorId="1" shapeId="0" xr:uid="{3E3BD1A2-D604-4660-AD7F-7076C89E1DB7}">
      <text>
        <r>
          <rPr>
            <b/>
            <sz val="9"/>
            <color indexed="81"/>
            <rFont val="Tahoma"/>
            <family val="2"/>
          </rPr>
          <t>Kander, Amanda:</t>
        </r>
        <r>
          <rPr>
            <sz val="9"/>
            <color indexed="81"/>
            <rFont val="Tahoma"/>
            <family val="2"/>
          </rPr>
          <t xml:space="preserve">
har manuellt ändrat för de som har rapporterat sin elproduktion från ORC under fliken "kraftvärme" till "Ej kraftvärme men ORC"/SEWKAA 2024</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<sst xmlns="http://schemas.openxmlformats.org/spreadsheetml/2006/main" count="22663" uniqueCount="1189">
  <si>
    <t>Nät</t>
  </si>
  <si>
    <t>År</t>
  </si>
  <si>
    <t>Affärsverken Karlskrona AB</t>
  </si>
  <si>
    <t>Jämjö</t>
  </si>
  <si>
    <t>Karlskrona</t>
  </si>
  <si>
    <t>Sturkö</t>
  </si>
  <si>
    <t>Nättraby</t>
  </si>
  <si>
    <t>Fridlevstad</t>
  </si>
  <si>
    <t>Alingsås Energi  AB</t>
  </si>
  <si>
    <t>Alingsås</t>
  </si>
  <si>
    <t>Alvesta Energi AB</t>
  </si>
  <si>
    <t>Alvesta</t>
  </si>
  <si>
    <t>Moheda</t>
  </si>
  <si>
    <t>Vislanda</t>
  </si>
  <si>
    <t>Arvidsjaurs Energi AB</t>
  </si>
  <si>
    <t>Arvidsjaur</t>
  </si>
  <si>
    <t>Arvika Fjärrvärme AB</t>
  </si>
  <si>
    <t>Arvika</t>
  </si>
  <si>
    <t>Bengtsfors Energi</t>
  </si>
  <si>
    <t>Bengtsfors</t>
  </si>
  <si>
    <t>Bollnäs Energi AB</t>
  </si>
  <si>
    <t>Arbrå</t>
  </si>
  <si>
    <t>Bollnäs</t>
  </si>
  <si>
    <t>Kilafors</t>
  </si>
  <si>
    <t>Rengsjö</t>
  </si>
  <si>
    <t>Borgholm Energi AB</t>
  </si>
  <si>
    <t>Borgholm</t>
  </si>
  <si>
    <t>Löttorp</t>
  </si>
  <si>
    <t>Borlänge Energi AB</t>
  </si>
  <si>
    <t>Borlänge</t>
  </si>
  <si>
    <t>Ornäs</t>
  </si>
  <si>
    <t>Torsång</t>
  </si>
  <si>
    <t>Borås Energi &amp; Miljö AB</t>
  </si>
  <si>
    <t>Borås</t>
  </si>
  <si>
    <t>Borås, Bra Miljöval</t>
  </si>
  <si>
    <t>Bromölla Fjärrvärme AB</t>
  </si>
  <si>
    <t>Bromölla</t>
  </si>
  <si>
    <t>C4 Energi AB</t>
  </si>
  <si>
    <t>Fjälkinge</t>
  </si>
  <si>
    <t>Kristianstad</t>
  </si>
  <si>
    <t>Degerfors Energi AB</t>
  </si>
  <si>
    <t>HVC Degerfors</t>
  </si>
  <si>
    <t>Svartå</t>
  </si>
  <si>
    <t>-</t>
  </si>
  <si>
    <t>Navirum Energi AB</t>
  </si>
  <si>
    <t>Norrköping/Söderköping</t>
  </si>
  <si>
    <t>Örebro/Hallsberg/Kumla</t>
  </si>
  <si>
    <t>Norrköping/Söderköping - Residual</t>
  </si>
  <si>
    <t>Norrköping/Söderköping - Särskilt miljöval</t>
  </si>
  <si>
    <t>Örebro/Hallsberg/Kumla - Residual</t>
  </si>
  <si>
    <t>Örebro/Hallsberg/Kumla - Särskilt miljöval</t>
  </si>
  <si>
    <t>E.ON Energiinfrastruktur AB</t>
  </si>
  <si>
    <t>Bålsta</t>
  </si>
  <si>
    <t>Malmö/Burlöv - Residual</t>
  </si>
  <si>
    <t>Vallentuna - Residual</t>
  </si>
  <si>
    <t>Österåker</t>
  </si>
  <si>
    <t>Täby_ska tas bort</t>
  </si>
  <si>
    <t>Järfälla/Kungsängen/Bro - Residual</t>
  </si>
  <si>
    <t>Malmö/Burlöv - Särskilt miljöval</t>
  </si>
  <si>
    <t>Järfälla/Kungsängen/Bro - Särskilt miljöval</t>
  </si>
  <si>
    <t>Vallentuna - Särskilt miljöval</t>
  </si>
  <si>
    <t>Sigtuna Stadsängar</t>
  </si>
  <si>
    <t>Järfälla/Kungsängen/Bro - Slammertorps värmepumpar</t>
  </si>
  <si>
    <t>Malmö/Burlöv - Sjölunda värmepumpar</t>
  </si>
  <si>
    <t>Malmö/Burlöv - Industriell spillvärme</t>
  </si>
  <si>
    <t>Eda Energi AB</t>
  </si>
  <si>
    <t>Eksjö Energi AB</t>
  </si>
  <si>
    <t>Eksjö</t>
  </si>
  <si>
    <t>Ingatorp</t>
  </si>
  <si>
    <t>Mariannelund</t>
  </si>
  <si>
    <t>Emmaboda Energi och Miljö AB</t>
  </si>
  <si>
    <t>Emmaboda</t>
  </si>
  <si>
    <t>Ena Energi AB</t>
  </si>
  <si>
    <t>Enköping</t>
  </si>
  <si>
    <t>Adven Sverige AB</t>
  </si>
  <si>
    <t>Bollstabruk</t>
  </si>
  <si>
    <t>Friggesund</t>
  </si>
  <si>
    <t>Funäsdalen</t>
  </si>
  <si>
    <t>Hede</t>
  </si>
  <si>
    <t>Långsele</t>
  </si>
  <si>
    <t>Näsåker</t>
  </si>
  <si>
    <t>Ramsele</t>
  </si>
  <si>
    <t>Avesta</t>
  </si>
  <si>
    <t>Delsbo</t>
  </si>
  <si>
    <t>Grums</t>
  </si>
  <si>
    <t>Grythyttan</t>
  </si>
  <si>
    <t>Hofors (Adven)</t>
  </si>
  <si>
    <t>Hudiksvall</t>
  </si>
  <si>
    <t>Hällefors</t>
  </si>
  <si>
    <t>Iggesund</t>
  </si>
  <si>
    <t>Kopparberg</t>
  </si>
  <si>
    <t>Kristinehamn (Adven)</t>
  </si>
  <si>
    <t>Nynäshamn</t>
  </si>
  <si>
    <t>Stöllet</t>
  </si>
  <si>
    <t xml:space="preserve">Säffle </t>
  </si>
  <si>
    <t>Sörforsa</t>
  </si>
  <si>
    <t>Torsby</t>
  </si>
  <si>
    <t>Övrigt (närvärme, närkyla m m)</t>
  </si>
  <si>
    <t>Bräcke</t>
  </si>
  <si>
    <t>Lenhovda</t>
  </si>
  <si>
    <t>Sösdala</t>
  </si>
  <si>
    <t>Sollefteå</t>
  </si>
  <si>
    <t>Bara</t>
  </si>
  <si>
    <t>Boxholm</t>
  </si>
  <si>
    <t>Timrå</t>
  </si>
  <si>
    <t>Orsa</t>
  </si>
  <si>
    <t>Vaxholm</t>
  </si>
  <si>
    <t>Staffanstorp</t>
  </si>
  <si>
    <t>Mora</t>
  </si>
  <si>
    <t>Älmhult</t>
  </si>
  <si>
    <t>Leksand</t>
  </si>
  <si>
    <t>Insjön</t>
  </si>
  <si>
    <t>Rättvik</t>
  </si>
  <si>
    <t>Boda</t>
  </si>
  <si>
    <t>Vikarbyn</t>
  </si>
  <si>
    <t>Trelleborg</t>
  </si>
  <si>
    <t>Stora vika</t>
  </si>
  <si>
    <t>Ösmo</t>
  </si>
  <si>
    <t>Tranemo</t>
  </si>
  <si>
    <t>Lidingö (Sticklinge)</t>
  </si>
  <si>
    <t>Eskilstuna Energi &amp; Miljö AB</t>
  </si>
  <si>
    <t>Eskilstuna-Torshälla</t>
  </si>
  <si>
    <t>Kvicksund</t>
  </si>
  <si>
    <t>Ärla</t>
  </si>
  <si>
    <t>Solör Bioenergi Falköping AB</t>
  </si>
  <si>
    <t>Falköping</t>
  </si>
  <si>
    <t>Floby</t>
  </si>
  <si>
    <t>Stenstorp</t>
  </si>
  <si>
    <t>Falkenberg Energi AB</t>
  </si>
  <si>
    <t>Falkenberg</t>
  </si>
  <si>
    <t>Ullared-närvärme</t>
  </si>
  <si>
    <t>Vessigebro-närvärme</t>
  </si>
  <si>
    <t>Falu Energi &amp; Vatten AB</t>
  </si>
  <si>
    <t>Bjursås</t>
  </si>
  <si>
    <t>Falun</t>
  </si>
  <si>
    <t>Grycksbo</t>
  </si>
  <si>
    <t>Svärdsjö</t>
  </si>
  <si>
    <t>Sundborn</t>
  </si>
  <si>
    <t>Finspångs Tekniska Verk AB</t>
  </si>
  <si>
    <t>Finspång</t>
  </si>
  <si>
    <t>Stockholm Exergi AB</t>
  </si>
  <si>
    <t>Täby</t>
  </si>
  <si>
    <t>Stockholm</t>
  </si>
  <si>
    <t>Lidingö (för prisrapport)</t>
  </si>
  <si>
    <t>Nacka (för prisrapport)</t>
  </si>
  <si>
    <t>Upplands Väsby (för prisrapport)</t>
  </si>
  <si>
    <t>Sigtuna (för prisrapport)</t>
  </si>
  <si>
    <t>Stockholm (för prissättning)</t>
  </si>
  <si>
    <t>Stockholm - Förskottsbetalning 24 (för prissättnin</t>
  </si>
  <si>
    <t>Stockholm - Förskottsbetalning 60 (för prissättnin</t>
  </si>
  <si>
    <t>Gislaved Energi AB</t>
  </si>
  <si>
    <t>Gislaved</t>
  </si>
  <si>
    <t>Hestra</t>
  </si>
  <si>
    <t>Reftele</t>
  </si>
  <si>
    <t>Gotlands Energi AB</t>
  </si>
  <si>
    <t>Hemse</t>
  </si>
  <si>
    <t>Klintehamn</t>
  </si>
  <si>
    <t>Slite</t>
  </si>
  <si>
    <t>Visby</t>
  </si>
  <si>
    <t>Gällivare Energi AB</t>
  </si>
  <si>
    <t>Gällivare</t>
  </si>
  <si>
    <t>Gällivare ursprungsmärkt</t>
  </si>
  <si>
    <t>Gävle Energi AB</t>
  </si>
  <si>
    <t>Gävle</t>
  </si>
  <si>
    <t>Göteborg Energi AB</t>
  </si>
  <si>
    <t>Göteborg</t>
  </si>
  <si>
    <t>Göteborg Bra Miljöval</t>
  </si>
  <si>
    <t>Sörred Energi AB</t>
  </si>
  <si>
    <t>Ale Fjärrvärme AB</t>
  </si>
  <si>
    <t>Skarvik</t>
  </si>
  <si>
    <t>Göteborg Biovärme</t>
  </si>
  <si>
    <t>Götene Vatten &amp; Värme AB</t>
  </si>
  <si>
    <t>Götene</t>
  </si>
  <si>
    <t>Hällekis</t>
  </si>
  <si>
    <t>Habo Energi AB</t>
  </si>
  <si>
    <t>Habo</t>
  </si>
  <si>
    <t>Fagerhult</t>
  </si>
  <si>
    <t>Halmstads Energi och Miljö AB</t>
  </si>
  <si>
    <t>Halmstad - 1. Huvudnät</t>
  </si>
  <si>
    <t>Halmstad - 2. Förnybar fjärrvärme</t>
  </si>
  <si>
    <t>Halmstad - 3. Högtempnät</t>
  </si>
  <si>
    <t>Hammarö Energi AB</t>
  </si>
  <si>
    <t>Skoghall</t>
  </si>
  <si>
    <t>Hedemora Energi AB</t>
  </si>
  <si>
    <t>Hedemora</t>
  </si>
  <si>
    <t>Långshyttan</t>
  </si>
  <si>
    <t>St Skedvi</t>
  </si>
  <si>
    <t>Säter</t>
  </si>
  <si>
    <t>Hjo Energi AB</t>
  </si>
  <si>
    <t>Hjo</t>
  </si>
  <si>
    <t>Härnösand Energi &amp; Miljö AB</t>
  </si>
  <si>
    <t>Härnösand</t>
  </si>
  <si>
    <t>Hässleholm Miljö AB</t>
  </si>
  <si>
    <t>Hässleholm</t>
  </si>
  <si>
    <t>Tyringe</t>
  </si>
  <si>
    <t>Höganäs Energi AB</t>
  </si>
  <si>
    <t>Höganäs</t>
  </si>
  <si>
    <t>Jokkmokks Värmeverk AB</t>
  </si>
  <si>
    <t>Jokkmokk</t>
  </si>
  <si>
    <t>Jämtkraft AB</t>
  </si>
  <si>
    <t>Brunflo Prisområde</t>
  </si>
  <si>
    <t>Krokom</t>
  </si>
  <si>
    <t>Åre</t>
  </si>
  <si>
    <t>Östersund</t>
  </si>
  <si>
    <t>Östersund Produktspecifik</t>
  </si>
  <si>
    <t>Järpen</t>
  </si>
  <si>
    <t>Mörsil</t>
  </si>
  <si>
    <t>Duved</t>
  </si>
  <si>
    <t>Nälden</t>
  </si>
  <si>
    <t>Kall</t>
  </si>
  <si>
    <t>Hallen</t>
  </si>
  <si>
    <t>Föllinge</t>
  </si>
  <si>
    <t>Björnen</t>
  </si>
  <si>
    <t>Jönköping Energi AB</t>
  </si>
  <si>
    <t>Gränna</t>
  </si>
  <si>
    <t>Jönköping</t>
  </si>
  <si>
    <t>Kalmar Energi Värme AB</t>
  </si>
  <si>
    <t>Kalmar</t>
  </si>
  <si>
    <t>Karlshamn Energi AB</t>
  </si>
  <si>
    <t>Karlshamn</t>
  </si>
  <si>
    <t>Karlstads Energi AB</t>
  </si>
  <si>
    <t>Karlstad</t>
  </si>
  <si>
    <t>Kils Energi AB</t>
  </si>
  <si>
    <t>Kil</t>
  </si>
  <si>
    <t>Kungälv Energi AB</t>
  </si>
  <si>
    <t>HVC Kode</t>
  </si>
  <si>
    <t>HVC Kärna</t>
  </si>
  <si>
    <t>Kungälv-Ytterby</t>
  </si>
  <si>
    <t>Landskrona Energi AB</t>
  </si>
  <si>
    <t>Landskrona</t>
  </si>
  <si>
    <t>Solör Bioenergi Agrovärme AB</t>
  </si>
  <si>
    <t>Bjärnum</t>
  </si>
  <si>
    <t>Ed</t>
  </si>
  <si>
    <t>Grästorp</t>
  </si>
  <si>
    <t>Horred</t>
  </si>
  <si>
    <t>Kvänum</t>
  </si>
  <si>
    <t>Skurup</t>
  </si>
  <si>
    <t>Ödeshög</t>
  </si>
  <si>
    <t>Örsundsbro</t>
  </si>
  <si>
    <t>Vinslöv</t>
  </si>
  <si>
    <t>Gimmersta</t>
  </si>
  <si>
    <t>Fjärdhundra</t>
  </si>
  <si>
    <t>Laxå Värme AB</t>
  </si>
  <si>
    <t>Laxå</t>
  </si>
  <si>
    <t>Lerum Fjärrvärme AB</t>
  </si>
  <si>
    <t>Floda</t>
  </si>
  <si>
    <t>Gråbo</t>
  </si>
  <si>
    <t>Lerum</t>
  </si>
  <si>
    <t>Stenkullen</t>
  </si>
  <si>
    <t>LEVA i Lysekil AB</t>
  </si>
  <si>
    <t>Lysekil</t>
  </si>
  <si>
    <t>Lidköping Energi AB</t>
  </si>
  <si>
    <t>Lidköping</t>
  </si>
  <si>
    <t>Klimateffektiv fjärrvärme</t>
  </si>
  <si>
    <t>Lilla Edets Fjärrvärme AB</t>
  </si>
  <si>
    <t>Lilla Edet</t>
  </si>
  <si>
    <t>Linde Energi AB</t>
  </si>
  <si>
    <t>Frövi</t>
  </si>
  <si>
    <t>Lindesberg</t>
  </si>
  <si>
    <t>Vedevåg</t>
  </si>
  <si>
    <t>Guldsmedhyttan</t>
  </si>
  <si>
    <t>Ljungby Energi AB</t>
  </si>
  <si>
    <t>Ljungby</t>
  </si>
  <si>
    <t>Ljusdal Energi AB</t>
  </si>
  <si>
    <t>Färila</t>
  </si>
  <si>
    <t>Järvsö</t>
  </si>
  <si>
    <t>Ljusdal</t>
  </si>
  <si>
    <t>Luleå Energi AB</t>
  </si>
  <si>
    <t>Luleå</t>
  </si>
  <si>
    <t>Råneå</t>
  </si>
  <si>
    <t>Luleå Klimatneutral</t>
  </si>
  <si>
    <t>Kraftringen Energi AB (publ)</t>
  </si>
  <si>
    <t>Eslöv-Lund-Lomma m fl</t>
  </si>
  <si>
    <t>Klippan-Ljungbyhed-Östra Ljungby</t>
  </si>
  <si>
    <t>Malung-Sälens kommun</t>
  </si>
  <si>
    <t>Malung</t>
  </si>
  <si>
    <t>VänerEnergi AB</t>
  </si>
  <si>
    <t>Lyrestad</t>
  </si>
  <si>
    <t>Mariestad</t>
  </si>
  <si>
    <t>Töreboda</t>
  </si>
  <si>
    <t>Marks Energi AB</t>
  </si>
  <si>
    <t>Hyssna</t>
  </si>
  <si>
    <t>Assberg - Fritslanäten</t>
  </si>
  <si>
    <t>Mjölby-Svartådalen Energi AB</t>
  </si>
  <si>
    <t>Mjölby</t>
  </si>
  <si>
    <t>Mullsjö Energi &amp; Miljö AB</t>
  </si>
  <si>
    <t>Mullsjö</t>
  </si>
  <si>
    <t>Mälarenergi AB</t>
  </si>
  <si>
    <t>Kungsör</t>
  </si>
  <si>
    <t>Västerås</t>
  </si>
  <si>
    <t>Surahammar_Prisområde</t>
  </si>
  <si>
    <t>Västerås Miljömärkt</t>
  </si>
  <si>
    <t>Mölndal Energi AB</t>
  </si>
  <si>
    <t>Mölndal</t>
  </si>
  <si>
    <t>Mölndal Biovärmepaket</t>
  </si>
  <si>
    <t>Norrenergi AB</t>
  </si>
  <si>
    <t>Sundbyberg-Solna</t>
  </si>
  <si>
    <t>Norrtälje Energi AB</t>
  </si>
  <si>
    <t>Hallstavik</t>
  </si>
  <si>
    <t>Norrtälje</t>
  </si>
  <si>
    <t>Rimbo</t>
  </si>
  <si>
    <t>Nybro Energi AB</t>
  </si>
  <si>
    <t>Nybro stadsnät</t>
  </si>
  <si>
    <t>Nässjö Affärsverk AB</t>
  </si>
  <si>
    <t>Anneberg</t>
  </si>
  <si>
    <t>Bodafors</t>
  </si>
  <si>
    <t>Nässjö</t>
  </si>
  <si>
    <t>Olofströms Kraft AB</t>
  </si>
  <si>
    <t>Olofström</t>
  </si>
  <si>
    <t>Oskarshamn Energi AB</t>
  </si>
  <si>
    <t>Oskarshamn</t>
  </si>
  <si>
    <t>Oxelö Energi AB</t>
  </si>
  <si>
    <t>Oxelösund</t>
  </si>
  <si>
    <t>Perstorps Fjärrvärme AB</t>
  </si>
  <si>
    <t>Perstorp</t>
  </si>
  <si>
    <t>PiteEnergi AB</t>
  </si>
  <si>
    <t>Norrfjärden</t>
  </si>
  <si>
    <t>Piteå</t>
  </si>
  <si>
    <t>Rosvik</t>
  </si>
  <si>
    <t>Sjulnäs</t>
  </si>
  <si>
    <t>Ronneby Miljö och Teknik AB</t>
  </si>
  <si>
    <t>Bräkne-Hoby</t>
  </si>
  <si>
    <t>Ronneby-Kallinge</t>
  </si>
  <si>
    <t>Sala-Heby Energi AB</t>
  </si>
  <si>
    <t>Sala-Heby</t>
  </si>
  <si>
    <t>Kraftvärmenät (Priser)</t>
  </si>
  <si>
    <t>Fjärrvärmenät (Priser)</t>
  </si>
  <si>
    <t>Sandviken Energi AB</t>
  </si>
  <si>
    <t>Sandviken</t>
  </si>
  <si>
    <t>Skara Energi AB</t>
  </si>
  <si>
    <t>Skara</t>
  </si>
  <si>
    <t>Skellefteå Kraft AB</t>
  </si>
  <si>
    <t>Boliden</t>
  </si>
  <si>
    <t>Bureå</t>
  </si>
  <si>
    <t>Burträsk</t>
  </si>
  <si>
    <t>Byske</t>
  </si>
  <si>
    <t>Jörn</t>
  </si>
  <si>
    <t>Kåge</t>
  </si>
  <si>
    <t>Lidbacken</t>
  </si>
  <si>
    <t>Lycksele</t>
  </si>
  <si>
    <t>Lövånger</t>
  </si>
  <si>
    <t>Malå</t>
  </si>
  <si>
    <t>Norsjö</t>
  </si>
  <si>
    <t>Robertsfors</t>
  </si>
  <si>
    <t>Skellefteå</t>
  </si>
  <si>
    <t>Storuman</t>
  </si>
  <si>
    <t>Ursviken-Skelleftehamn</t>
  </si>
  <si>
    <t>Vindeln</t>
  </si>
  <si>
    <t>Ånäset</t>
  </si>
  <si>
    <t>Skövde Energi AB</t>
  </si>
  <si>
    <t>Skultorp</t>
  </si>
  <si>
    <t>Skövde</t>
  </si>
  <si>
    <t>Stöpen</t>
  </si>
  <si>
    <t>Timmersdala</t>
  </si>
  <si>
    <t>Tidan</t>
  </si>
  <si>
    <t>Smedjebacken Energi AB</t>
  </si>
  <si>
    <t>Smedjebacken</t>
  </si>
  <si>
    <t>Söderbärke</t>
  </si>
  <si>
    <t>Smedjebacken Gunnars</t>
  </si>
  <si>
    <t>Sollentuna Energi &amp; Miljö AB</t>
  </si>
  <si>
    <t>Sollentuna</t>
  </si>
  <si>
    <t>Statkraft Värme AB</t>
  </si>
  <si>
    <t>Kungsbacka</t>
  </si>
  <si>
    <t>Trosa</t>
  </si>
  <si>
    <t>Vagnhärad</t>
  </si>
  <si>
    <t>Åmål</t>
  </si>
  <si>
    <t>Stenungsunds Energi och Miljö AB</t>
  </si>
  <si>
    <t>Stenungsund</t>
  </si>
  <si>
    <t>Stora Höga</t>
  </si>
  <si>
    <t>Solör Bioenergi Strängnäs AB</t>
  </si>
  <si>
    <t>Strängnäs</t>
  </si>
  <si>
    <t>Sundsvall Energi AB</t>
  </si>
  <si>
    <t>Kvissleby</t>
  </si>
  <si>
    <t>Matfors</t>
  </si>
  <si>
    <t>Sundsvall</t>
  </si>
  <si>
    <t>Övriga nät Sundsvall energi</t>
  </si>
  <si>
    <t>Tunadal</t>
  </si>
  <si>
    <t>Sundsvall Klimatneutralt (Preliminärt)</t>
  </si>
  <si>
    <t>Njudung Energi Sävsjö AB</t>
  </si>
  <si>
    <t>Rörvik</t>
  </si>
  <si>
    <t>Sävsjö</t>
  </si>
  <si>
    <t>Söderhamn Nära AB</t>
  </si>
  <si>
    <t>Ljusne</t>
  </si>
  <si>
    <t>Söderhamn</t>
  </si>
  <si>
    <t>Sandarne</t>
  </si>
  <si>
    <t>Södertörns Fjärrvärme AB</t>
  </si>
  <si>
    <t>Södertörn Fjärrvärme Totalt</t>
  </si>
  <si>
    <t>Ursprungsspecifik Fjärrvärme-ska tas bort</t>
  </si>
  <si>
    <t>Kiruna Kraft AB</t>
  </si>
  <si>
    <t>Kiruna C</t>
  </si>
  <si>
    <t>Tekniska Verken i Linköping AB</t>
  </si>
  <si>
    <t>Borensberg</t>
  </si>
  <si>
    <t>Kisa</t>
  </si>
  <si>
    <t>Linköping</t>
  </si>
  <si>
    <t>Skärblacka</t>
  </si>
  <si>
    <t>Åtvidaberg</t>
  </si>
  <si>
    <t>Katrineholm</t>
  </si>
  <si>
    <t>Linköping Allokerad fjärrvärme</t>
  </si>
  <si>
    <t>Telge Nät AB</t>
  </si>
  <si>
    <t>Järna</t>
  </si>
  <si>
    <t>Södertälje</t>
  </si>
  <si>
    <t>Södertälje Klimatkompenserad fjärrvärme</t>
  </si>
  <si>
    <t>Tidaholms Energi AB</t>
  </si>
  <si>
    <t>Tidaholm</t>
  </si>
  <si>
    <t>Tierps Fjärrvärme AB</t>
  </si>
  <si>
    <t>Tierp</t>
  </si>
  <si>
    <t>Örbyhus</t>
  </si>
  <si>
    <t>Karlholmsbruk</t>
  </si>
  <si>
    <t>Tranås Energi AB</t>
  </si>
  <si>
    <t>Tranås</t>
  </si>
  <si>
    <t>Trelleborgs Energi AB</t>
  </si>
  <si>
    <t>Trollhättan Energi AB</t>
  </si>
  <si>
    <t>Trollhättan</t>
  </si>
  <si>
    <t>Uddevalla Energi AB</t>
  </si>
  <si>
    <t>Ljungskile</t>
  </si>
  <si>
    <t>Munkedal</t>
  </si>
  <si>
    <t>Uddevalla</t>
  </si>
  <si>
    <t>Ulricehamns Energi AB</t>
  </si>
  <si>
    <t>Gällstad</t>
  </si>
  <si>
    <t>Ulricehamn</t>
  </si>
  <si>
    <t>Timmele</t>
  </si>
  <si>
    <t>Umeå Energi AB</t>
  </si>
  <si>
    <t>Bjurholm</t>
  </si>
  <si>
    <t>Hörnefors</t>
  </si>
  <si>
    <t>Sävar</t>
  </si>
  <si>
    <t>Umeå</t>
  </si>
  <si>
    <t>Umeå Fossilfri</t>
  </si>
  <si>
    <t>Vaggeryds Energi AB</t>
  </si>
  <si>
    <t>Skillingaryd</t>
  </si>
  <si>
    <t>Vaggeryd</t>
  </si>
  <si>
    <t>Södra Stigamo</t>
  </si>
  <si>
    <t>Vara Energi Värme AB</t>
  </si>
  <si>
    <t>Vara</t>
  </si>
  <si>
    <t>Varberg Energi AB</t>
  </si>
  <si>
    <t>Tvååker (Närv)</t>
  </si>
  <si>
    <t>Varberg (Fjv)</t>
  </si>
  <si>
    <t>Veddige</t>
  </si>
  <si>
    <t>Bua</t>
  </si>
  <si>
    <t>Vattenfall AB</t>
  </si>
  <si>
    <t>Askersund</t>
  </si>
  <si>
    <t>Haninge, Tyresö och Älta</t>
  </si>
  <si>
    <t>Gustavsberg</t>
  </si>
  <si>
    <t>Knivsta (Vattenfall AB)</t>
  </si>
  <si>
    <t>Motala</t>
  </si>
  <si>
    <t>Nyköping</t>
  </si>
  <si>
    <t>Saltsjöbaden</t>
  </si>
  <si>
    <t>Storvreta</t>
  </si>
  <si>
    <t>Uppsala</t>
  </si>
  <si>
    <t>Vänersborg</t>
  </si>
  <si>
    <t>Uppsala klimatneutral värme</t>
  </si>
  <si>
    <t>Storvreta klimatneutral värme</t>
  </si>
  <si>
    <t>Knivsta  klimatneutral värme</t>
  </si>
  <si>
    <t>Haninge, Tyresö och Älta klimatneutral värme</t>
  </si>
  <si>
    <t>Njudung Energi Vetlanda AB</t>
  </si>
  <si>
    <t>Holsby</t>
  </si>
  <si>
    <t>Vetlanda</t>
  </si>
  <si>
    <t>Vimmerby Energi &amp; Miljö AB</t>
  </si>
  <si>
    <t>Frödinge</t>
  </si>
  <si>
    <t>Gullringen</t>
  </si>
  <si>
    <t>Storebro</t>
  </si>
  <si>
    <t>Södra Vi</t>
  </si>
  <si>
    <t>Vimmerby</t>
  </si>
  <si>
    <t>Värnamo Energi AB</t>
  </si>
  <si>
    <t>Rydaholm</t>
  </si>
  <si>
    <t>Värnamo</t>
  </si>
  <si>
    <t>Lanna</t>
  </si>
  <si>
    <t>Bredaryd</t>
  </si>
  <si>
    <t>Forsheda</t>
  </si>
  <si>
    <t>Bor</t>
  </si>
  <si>
    <t>Västerbergslagens Energi AB</t>
  </si>
  <si>
    <t>Fagersta</t>
  </si>
  <si>
    <t>Grängesberg</t>
  </si>
  <si>
    <t>Ludvika</t>
  </si>
  <si>
    <t>Norberg</t>
  </si>
  <si>
    <t>Västervik Miljö &amp; Energi AB</t>
  </si>
  <si>
    <t>Ankarsrum</t>
  </si>
  <si>
    <t>Gamleby</t>
  </si>
  <si>
    <t>Västervik</t>
  </si>
  <si>
    <t>Växjö Energi AB</t>
  </si>
  <si>
    <t>Braås</t>
  </si>
  <si>
    <t>Ingelstad</t>
  </si>
  <si>
    <t>Rottne</t>
  </si>
  <si>
    <t>Växjö fjärrvärme</t>
  </si>
  <si>
    <t>Växjö fjärrkyla</t>
  </si>
  <si>
    <t>Ystad Energi AB</t>
  </si>
  <si>
    <t>Ystad</t>
  </si>
  <si>
    <t>Ånge Energi AB</t>
  </si>
  <si>
    <t>Fränsta</t>
  </si>
  <si>
    <t>Ånge</t>
  </si>
  <si>
    <t>Ljungaverk</t>
  </si>
  <si>
    <t>Öresundskraft AB</t>
  </si>
  <si>
    <t>Helsingborg</t>
  </si>
  <si>
    <t>Ängelholm</t>
  </si>
  <si>
    <t>Helsingborg ursprungsmärkt</t>
  </si>
  <si>
    <t>Örkelljunga Fjärrvärmeverk AB</t>
  </si>
  <si>
    <t>Örkelljunga</t>
  </si>
  <si>
    <t>Österlens Kraft AB</t>
  </si>
  <si>
    <t>Simrishamn</t>
  </si>
  <si>
    <t>Övik Energi AB</t>
  </si>
  <si>
    <t>Bjästa</t>
  </si>
  <si>
    <t>Bredbyn</t>
  </si>
  <si>
    <t>Husum</t>
  </si>
  <si>
    <t>Moliden</t>
  </si>
  <si>
    <t>Örnsköldsvik</t>
  </si>
  <si>
    <t>Processånga</t>
  </si>
  <si>
    <t>Ragunda Energi och Teknik AB (Priser)</t>
  </si>
  <si>
    <t>Hammarstrand</t>
  </si>
  <si>
    <t>Hagfors Energi</t>
  </si>
  <si>
    <t>Hagfors</t>
  </si>
  <si>
    <t>Ekshärad</t>
  </si>
  <si>
    <t>Sunnemo</t>
  </si>
  <si>
    <t>Torsnet AB</t>
  </si>
  <si>
    <t>Torsås</t>
  </si>
  <si>
    <t>Aneby Miljö &amp; Vatten AB</t>
  </si>
  <si>
    <t xml:space="preserve">Aneby </t>
  </si>
  <si>
    <t>Solör Bioenergi Fjärrvärme AB</t>
  </si>
  <si>
    <t>Dorotea</t>
  </si>
  <si>
    <t>Nora</t>
  </si>
  <si>
    <t>Nordmaling</t>
  </si>
  <si>
    <t>Vilhelmina</t>
  </si>
  <si>
    <t>Vännäs</t>
  </si>
  <si>
    <t>Sveg</t>
  </si>
  <si>
    <t>Flen</t>
  </si>
  <si>
    <t>Gnesta</t>
  </si>
  <si>
    <t>Vadstena</t>
  </si>
  <si>
    <t>Vingåker</t>
  </si>
  <si>
    <t>Vårgårda</t>
  </si>
  <si>
    <t>Sjöbo</t>
  </si>
  <si>
    <t>Tomelilla</t>
  </si>
  <si>
    <t>Hörby</t>
  </si>
  <si>
    <t>Höör</t>
  </si>
  <si>
    <t>Svalöv</t>
  </si>
  <si>
    <t>Knislinge</t>
  </si>
  <si>
    <t>Broby</t>
  </si>
  <si>
    <t>Markaryd</t>
  </si>
  <si>
    <t>Lammhult</t>
  </si>
  <si>
    <t>Lidhult</t>
  </si>
  <si>
    <t>Lagan</t>
  </si>
  <si>
    <t>Strömsnäsbruk</t>
  </si>
  <si>
    <t>Fliseryd</t>
  </si>
  <si>
    <t>Åseda</t>
  </si>
  <si>
    <t>Mönsterås</t>
  </si>
  <si>
    <t>Ryd</t>
  </si>
  <si>
    <t>Skinnskatteberg</t>
  </si>
  <si>
    <t>Odensbacken</t>
  </si>
  <si>
    <t>Garphyttan</t>
  </si>
  <si>
    <t>Pershyttan</t>
  </si>
  <si>
    <t>Mölnlycke</t>
  </si>
  <si>
    <t>Landvetter</t>
  </si>
  <si>
    <t>Svenljunga</t>
  </si>
  <si>
    <t>Horndal</t>
  </si>
  <si>
    <t>Bollebygd</t>
  </si>
  <si>
    <t>Alsike</t>
  </si>
  <si>
    <t>Sandudden</t>
  </si>
  <si>
    <t>Sunne</t>
  </si>
  <si>
    <t>Älvdalen</t>
  </si>
  <si>
    <t>Charlottenberg</t>
  </si>
  <si>
    <t>Västerdala</t>
  </si>
  <si>
    <t>Rundvik</t>
  </si>
  <si>
    <t>Vännäsby</t>
  </si>
  <si>
    <t>Alfta</t>
  </si>
  <si>
    <t>Edsbyn</t>
  </si>
  <si>
    <t>Kalix</t>
  </si>
  <si>
    <t>Malmköping</t>
  </si>
  <si>
    <t>Töcksfors</t>
  </si>
  <si>
    <t>Vretstorp</t>
  </si>
  <si>
    <t>Valla Kronfågel - ånga</t>
  </si>
  <si>
    <t>Herrljunga Elektriska AB</t>
  </si>
  <si>
    <t>Herrljunga</t>
  </si>
  <si>
    <t>Bodens Energi AB</t>
  </si>
  <si>
    <t>Boden</t>
  </si>
  <si>
    <t>BTEA Energi AB</t>
  </si>
  <si>
    <t>Berg</t>
  </si>
  <si>
    <t>Karlsborgs Värme AB</t>
  </si>
  <si>
    <t>Karlsborg</t>
  </si>
  <si>
    <t>Lekeberg Bioenergi AB (Priser)</t>
  </si>
  <si>
    <t>Lekeberg</t>
  </si>
  <si>
    <t>Pajala Värmeverk AB</t>
  </si>
  <si>
    <t>Pajala</t>
  </si>
  <si>
    <t>Åsele Energiverk AB</t>
  </si>
  <si>
    <t>Åsele</t>
  </si>
  <si>
    <t xml:space="preserve">Sölvesborgs Energi och Vatten AB  </t>
  </si>
  <si>
    <t>Sölvesborg</t>
  </si>
  <si>
    <t>Nevel AB</t>
  </si>
  <si>
    <t>Bjuv</t>
  </si>
  <si>
    <t>Hultsfred</t>
  </si>
  <si>
    <t>Kramfors</t>
  </si>
  <si>
    <t>Tanum</t>
  </si>
  <si>
    <t>Tibro</t>
  </si>
  <si>
    <t>Valdemarsvik</t>
  </si>
  <si>
    <t>Årjäng</t>
  </si>
  <si>
    <t>Östhammar</t>
  </si>
  <si>
    <t>Åstorp</t>
  </si>
  <si>
    <t>Smålandsstenar</t>
  </si>
  <si>
    <t>Billesholm</t>
  </si>
  <si>
    <t>Österbybruk</t>
  </si>
  <si>
    <t>Gimo</t>
  </si>
  <si>
    <t>Gnosjö</t>
  </si>
  <si>
    <t>Vejbystrand</t>
  </si>
  <si>
    <t>Hjärnarp</t>
  </si>
  <si>
    <t>Ellös</t>
  </si>
  <si>
    <t>Henån</t>
  </si>
  <si>
    <t>Strömsunds energi AB</t>
  </si>
  <si>
    <t>Strömsund</t>
  </si>
  <si>
    <t>Karlskoga Kraftvärmeverk AB</t>
  </si>
  <si>
    <t>Karlskoga</t>
  </si>
  <si>
    <t>Nordanstigs Fjärrvärme AB (Priser)</t>
  </si>
  <si>
    <t>Nordanstig</t>
  </si>
  <si>
    <t>Övertorneå Värmeverk AB</t>
  </si>
  <si>
    <t>Övertorneå</t>
  </si>
  <si>
    <t>Partille Energi AB</t>
  </si>
  <si>
    <t>Partille</t>
  </si>
  <si>
    <t>Partille Bra Miljöval</t>
  </si>
  <si>
    <t>Haparanda Värmeverk AB</t>
  </si>
  <si>
    <t>Haparanda Residual</t>
  </si>
  <si>
    <t>Haparanda Miljö</t>
  </si>
  <si>
    <t>Västra Mälardalens Energi och Miljö AB</t>
  </si>
  <si>
    <t>Arboga - Priser</t>
  </si>
  <si>
    <t>Köping - Priser</t>
  </si>
  <si>
    <t>Arboga - Köping</t>
  </si>
  <si>
    <t>Täby Miljövärme AB (TMAB)</t>
  </si>
  <si>
    <t>Kommun/ förbund</t>
  </si>
  <si>
    <t>Kommuner</t>
  </si>
  <si>
    <t xml:space="preserve"> </t>
  </si>
  <si>
    <t/>
  </si>
  <si>
    <t>ET</t>
  </si>
  <si>
    <t>Nej</t>
  </si>
  <si>
    <t>'-'</t>
  </si>
  <si>
    <t>'.'</t>
  </si>
  <si>
    <t>Ja</t>
  </si>
  <si>
    <t>Degerfors</t>
  </si>
  <si>
    <t>Norrköping, Söderköping</t>
  </si>
  <si>
    <t>Håbo</t>
  </si>
  <si>
    <t>Hallsberg, Kumla, Örebro</t>
  </si>
  <si>
    <t>Burlöv, Malmö</t>
  </si>
  <si>
    <t>Vallentuna</t>
  </si>
  <si>
    <t>Eda</t>
  </si>
  <si>
    <t>Härjedalen</t>
  </si>
  <si>
    <t>Eskilstuna</t>
  </si>
  <si>
    <t>'0'</t>
  </si>
  <si>
    <t>Lidingö, Stockholm, Upplands Väsby</t>
  </si>
  <si>
    <t>Gotland</t>
  </si>
  <si>
    <t>Ale, Götene</t>
  </si>
  <si>
    <t>Halmstad</t>
  </si>
  <si>
    <t>Hammarö</t>
  </si>
  <si>
    <t>Kungälv</t>
  </si>
  <si>
    <t>Dals-Ed</t>
  </si>
  <si>
    <t>Mark</t>
  </si>
  <si>
    <t>Eslöv, Lomma, Lund</t>
  </si>
  <si>
    <t>Klippan</t>
  </si>
  <si>
    <t>Malung-Sälen</t>
  </si>
  <si>
    <t>Danderyd, Solna, Sundbyberg</t>
  </si>
  <si>
    <t>Nybro</t>
  </si>
  <si>
    <t>Ronneby</t>
  </si>
  <si>
    <t>Heby, Sala</t>
  </si>
  <si>
    <t>Botkyrka, Huddinge, Salem</t>
  </si>
  <si>
    <t>Kiruna</t>
  </si>
  <si>
    <t>Kinda</t>
  </si>
  <si>
    <t>Norrköping</t>
  </si>
  <si>
    <t>Nykvarn, Södertälje</t>
  </si>
  <si>
    <t>Varberg</t>
  </si>
  <si>
    <t>Haninge, Nacka, Tyresö</t>
  </si>
  <si>
    <t>Värmdö</t>
  </si>
  <si>
    <t>Knivsta</t>
  </si>
  <si>
    <t>Nacka</t>
  </si>
  <si>
    <t>Hofors</t>
  </si>
  <si>
    <t>Ljusnarsberg</t>
  </si>
  <si>
    <t>Kristinehamn</t>
  </si>
  <si>
    <t>Säffle</t>
  </si>
  <si>
    <t>Växjö</t>
  </si>
  <si>
    <t>Ale, Växjö</t>
  </si>
  <si>
    <t>Ragunda</t>
  </si>
  <si>
    <t>Surahammar</t>
  </si>
  <si>
    <t>Hallstahammar</t>
  </si>
  <si>
    <t>Aneby</t>
  </si>
  <si>
    <t>Lidingö</t>
  </si>
  <si>
    <t>Upplands Väsby</t>
  </si>
  <si>
    <t>Sigtuna</t>
  </si>
  <si>
    <t>Ale</t>
  </si>
  <si>
    <t>Haparanda</t>
  </si>
  <si>
    <t>Arboga</t>
  </si>
  <si>
    <t>Köping</t>
  </si>
  <si>
    <t>Ale, Värnamo</t>
  </si>
  <si>
    <t>Uppvidinge</t>
  </si>
  <si>
    <t>Svedala</t>
  </si>
  <si>
    <t>Järfälla, Upplands-Bro</t>
  </si>
  <si>
    <t>Östra Göinge</t>
  </si>
  <si>
    <t>Tingsryd</t>
  </si>
  <si>
    <t>Örebro</t>
  </si>
  <si>
    <t>Härryda</t>
  </si>
  <si>
    <t>Ekerö</t>
  </si>
  <si>
    <t>Vansbro</t>
  </si>
  <si>
    <t>Järfälla</t>
  </si>
  <si>
    <t>Ovanåker</t>
  </si>
  <si>
    <t>Orust</t>
  </si>
  <si>
    <t>Ale, Sigtuna</t>
  </si>
  <si>
    <t>Hallsberg</t>
  </si>
  <si>
    <t>Sala</t>
  </si>
  <si>
    <t>Avfall</t>
  </si>
  <si>
    <t>Naturgas</t>
  </si>
  <si>
    <t>EO1</t>
  </si>
  <si>
    <t>Sekundära trädbränslen</t>
  </si>
  <si>
    <t>Primära trädbränslen</t>
  </si>
  <si>
    <t>Deponi- och rötgas</t>
  </si>
  <si>
    <t>EO3-5</t>
  </si>
  <si>
    <t>Bioolja</t>
  </si>
  <si>
    <t>Avfallsgas från stålindustrin</t>
  </si>
  <si>
    <t>El</t>
  </si>
  <si>
    <t>Spillvärme</t>
  </si>
  <si>
    <t>Tallbeckolja</t>
  </si>
  <si>
    <t>HVO Rapsolja</t>
  </si>
  <si>
    <t>'Göteborg Energi'</t>
  </si>
  <si>
    <t>'Stockholm Exergi'</t>
  </si>
  <si>
    <t>'Vattenfall'</t>
  </si>
  <si>
    <t>'Trollhättan Energi AB'</t>
  </si>
  <si>
    <t>Hjälpel exklusive kraftvärme (GWh)</t>
  </si>
  <si>
    <t>Hjälpel kraftvärme (GWh)</t>
  </si>
  <si>
    <t>Typ av ursprungsspecificerad el   (Om inget värde anges används Nordisk residualmix, se inforuta) ()</t>
  </si>
  <si>
    <t>Primärenergifaktor ()</t>
  </si>
  <si>
    <t>Koldioxidekvivalenter energiomvandling (g/kWh)</t>
  </si>
  <si>
    <t>Fossilandel för ursprungspecificerad el ()</t>
  </si>
  <si>
    <t>Kärnkraftsandel för ursprungsspecificerad el ()</t>
  </si>
  <si>
    <t>Biokraftsandel för ursprungsspecificerad el i procent (%)</t>
  </si>
  <si>
    <t>Ange köpt ursprungsspecifik fjärrvärme från företag, namn ()</t>
  </si>
  <si>
    <t>Köpt mängd fjärrvärme från annat fjärrvärmeföretag (GWh)</t>
  </si>
  <si>
    <t>Koldioxidekvivalenter energiomvandling (g CO2ekv/kWh)</t>
  </si>
  <si>
    <t>Koldioxidekvivalenter produktion och transport av bränslet (g CO2ekv/kWh)</t>
  </si>
  <si>
    <t>Fossil andel i procent (%)</t>
  </si>
  <si>
    <t>varav mängd spillvärme (GWh) (GWh)</t>
  </si>
  <si>
    <t>Varav mängd avfall (GWh) (GWh)</t>
  </si>
  <si>
    <t>Såld ursprungsspecifik fjärrvärme till företag eller slutkunder ()</t>
  </si>
  <si>
    <t>Såld mängd produktionsspecifik fjärrvärme (GWh)</t>
  </si>
  <si>
    <t>Varav såld mängd till slutkund (GWh) (GWh)</t>
  </si>
  <si>
    <t>Fossil andel i procent (fossila bränslen, ej plastavfall) (%)</t>
  </si>
  <si>
    <t>Länk till er hemsida där ni informerat om ni har såld produktionsspecifik fjärrvärme, angett faktiska utsläpp för produktion och transport av bränslen eller mätvärden för avfall (g/kWh)</t>
  </si>
  <si>
    <t>Faktiska CO2 utsläpp för transport &amp; produktion (inkl. såld och köpt fjärrvärme), enbart om ni har EPD eller beräkningarna är verifierade av tredje part. (g/kWh)</t>
  </si>
  <si>
    <t>'Förnybar el "guarantee of origin"'</t>
  </si>
  <si>
    <t>'förnybar el "guarantee of origin"'</t>
  </si>
  <si>
    <t>'54% Vindkraft. 46% vattenkraft. mindre än 0.1% so</t>
  </si>
  <si>
    <t>'Bixia bra miljöval'</t>
  </si>
  <si>
    <t>'Bixia Bra miljöval'</t>
  </si>
  <si>
    <t>'Vattenkraft'</t>
  </si>
  <si>
    <t>'fossilfritt. vattenkraft'</t>
  </si>
  <si>
    <t>'VATTENKRAFT'</t>
  </si>
  <si>
    <t>'Förnybar'</t>
  </si>
  <si>
    <t>' 'Nordisk residual. viss ursprungsmärkt egenprod.</t>
  </si>
  <si>
    <t>'Slutkund'</t>
  </si>
  <si>
    <t>'C4 Energi 100% fossilfritt'</t>
  </si>
  <si>
    <t>'Egenproducerad grön 100%'</t>
  </si>
  <si>
    <t>'förnybar mix'</t>
  </si>
  <si>
    <t>'Bio'</t>
  </si>
  <si>
    <t>'Biokraft mix'</t>
  </si>
  <si>
    <t>'biokraft mix'</t>
  </si>
  <si>
    <t>'Biokraftmix'</t>
  </si>
  <si>
    <t>'Vatten. bio. sol. vindkraft'</t>
  </si>
  <si>
    <t>'100% förnybart. Sol. vind &amp; vatten'</t>
  </si>
  <si>
    <t>'Biokraft'</t>
  </si>
  <si>
    <t>'"Vattenfallmix"'</t>
  </si>
  <si>
    <t>'Eskilstuna Bioel'</t>
  </si>
  <si>
    <t>'Bra Miljöval'</t>
  </si>
  <si>
    <t>'FEAB Bra Miljöval'</t>
  </si>
  <si>
    <t>'FEAB Bra miljöval'</t>
  </si>
  <si>
    <t>'100% Vattenkraftsel'</t>
  </si>
  <si>
    <t>'Bio. vatten. vind'</t>
  </si>
  <si>
    <t>'Vind'</t>
  </si>
  <si>
    <t>'vattenkraft'</t>
  </si>
  <si>
    <t>'Residualen: 98% kärnkraftel resten biokraft'</t>
  </si>
  <si>
    <t>'Förnybart'</t>
  </si>
  <si>
    <t>'EPD-EL Miljöcertifierad vattenkraft'</t>
  </si>
  <si>
    <t>'EPD-EL Miljöcertifierad Vattenkraft'</t>
  </si>
  <si>
    <t>'Egen kraftvärmeproduktion'</t>
  </si>
  <si>
    <t>'Källmärkt Gävle Energi'</t>
  </si>
  <si>
    <t>'Kärnkraft/ Biokraft'</t>
  </si>
  <si>
    <t>'Fjärrvärmeföretag och slutkund'</t>
  </si>
  <si>
    <t>'Förnybar vattenkraft'</t>
  </si>
  <si>
    <t>'Jönköping Energi AB'</t>
  </si>
  <si>
    <t>'Vattenkraftsel'</t>
  </si>
  <si>
    <t>''Se leveranser i Nät: Halmstad 2. -Förnybar FV''</t>
  </si>
  <si>
    <t>'100% förnybar'</t>
  </si>
  <si>
    <t>'Karlstad Energi'</t>
  </si>
  <si>
    <t>'Vin+ bio'</t>
  </si>
  <si>
    <t>'biokraft'</t>
  </si>
  <si>
    <t>'Vattenel'</t>
  </si>
  <si>
    <t>'Förnyelsebara energikällor 100%'</t>
  </si>
  <si>
    <t>'Ursprungsmärkt el'</t>
  </si>
  <si>
    <t>'Biobränsle'</t>
  </si>
  <si>
    <t>'El från biobränsle'</t>
  </si>
  <si>
    <t>'"100% förnybar el"'</t>
  </si>
  <si>
    <t>'Fossilfri el'</t>
  </si>
  <si>
    <t>'"vattenkraft"'</t>
  </si>
  <si>
    <t>'"Göteborg Energi"'</t>
  </si>
  <si>
    <t>'Öresundskraft AB. Kraftringen'</t>
  </si>
  <si>
    <t>'VIND OCH VATTENKRAFT'</t>
  </si>
  <si>
    <t>'Vatten och vindkraft'</t>
  </si>
  <si>
    <t>'100% EPD certifierad EL vattenkraft från vattenfa</t>
  </si>
  <si>
    <t>'100% Fossilfritt'</t>
  </si>
  <si>
    <t>'Bra miljöval '</t>
  </si>
  <si>
    <t>'Bra miljöval'</t>
  </si>
  <si>
    <t>'VindEl + El från KVV'</t>
  </si>
  <si>
    <t>'Vindel'</t>
  </si>
  <si>
    <t>'Biokraft. vindkraft och solkraft'</t>
  </si>
  <si>
    <t>'Öresundskraft och Landskrona Energi via EVITA'</t>
  </si>
  <si>
    <t>'Biokraft. vindkraft. solkraft'</t>
  </si>
  <si>
    <t>'Vatten 83.68 % Vind 16.21 % Sol 0.11 %'</t>
  </si>
  <si>
    <t>'100% ursprungsmärkt nordisk vattenkraft'</t>
  </si>
  <si>
    <t>'Biobränslebaserad kraftvärme från KKAB'</t>
  </si>
  <si>
    <t>'100% Ursprungsmärkt nordisk vattenkraft.'</t>
  </si>
  <si>
    <t>'Köpt elmix=fossilfri'</t>
  </si>
  <si>
    <t>'Tekniska verken i Linköping AB'</t>
  </si>
  <si>
    <t>'Ursprungsmärkt Vattenkraft'</t>
  </si>
  <si>
    <t>'Ursprungsmärkt egen BIO samt Vatten'</t>
  </si>
  <si>
    <t>'Förnybar el från egen produktion'</t>
  </si>
  <si>
    <t>'www.molndalenergi.se'</t>
  </si>
  <si>
    <t>'Bra Miljöval El'</t>
  </si>
  <si>
    <t>'Vattenfall EPD 100%'</t>
  </si>
  <si>
    <t>'Bixia Miljömärkt'</t>
  </si>
  <si>
    <t>'Vattenkraft.vindkraft .biobränsle och solkraft'</t>
  </si>
  <si>
    <t>'Kärnkraft'</t>
  </si>
  <si>
    <t>'förnybar och kärnkraft'</t>
  </si>
  <si>
    <t>'100% förnybart'</t>
  </si>
  <si>
    <t>'Förnybart: Ursprungsmärkt bio-. sol- och vattenkr</t>
  </si>
  <si>
    <t>' Nordisk residualmix'</t>
  </si>
  <si>
    <t>'www.sandvikenenergi.se'</t>
  </si>
  <si>
    <t>'100 % Förnybart'</t>
  </si>
  <si>
    <t>'skekraft.se'</t>
  </si>
  <si>
    <t>'100 % förnybart'</t>
  </si>
  <si>
    <t>'Vatten'</t>
  </si>
  <si>
    <t>'Förnybar el'</t>
  </si>
  <si>
    <t>'Fossilfri el samt el från avfallsförbränning (ege</t>
  </si>
  <si>
    <t>'Slutkunder'</t>
  </si>
  <si>
    <t>'Vindkraft'</t>
  </si>
  <si>
    <t>'100% vattenkraft'</t>
  </si>
  <si>
    <t>'Vind- och vattenkraft'</t>
  </si>
  <si>
    <t>'Nordisk residualmix'</t>
  </si>
  <si>
    <t>'Förnybar 100%'</t>
  </si>
  <si>
    <t>'Elhandel Njudung Energi'</t>
  </si>
  <si>
    <t>'Vind vatten bio'</t>
  </si>
  <si>
    <t>'Förnyelsebar vind/vatten''</t>
  </si>
  <si>
    <t>'Vind och vatten'</t>
  </si>
  <si>
    <t>'Astra Zeneca'</t>
  </si>
  <si>
    <t>'Förnybar energi'</t>
  </si>
  <si>
    <t>'Adven Energilösningar AB'</t>
  </si>
  <si>
    <t>'' 'El producerad i eget biokraftvärmeverk'''</t>
  </si>
  <si>
    <t>'förnyelsebar el'</t>
  </si>
  <si>
    <t>'Sol. vind. vatten. bio. kärnkraft'</t>
  </si>
  <si>
    <t>'Sol. Vind. Vatten. Kärnkraft'</t>
  </si>
  <si>
    <t>'Sol. Vind. Vatten. Bio. Kärnkraft'</t>
  </si>
  <si>
    <t>'vatten'</t>
  </si>
  <si>
    <t>'slutkund'</t>
  </si>
  <si>
    <t>'vind'</t>
  </si>
  <si>
    <t>'Vind 89.7%. Vatten 8.9%. Sol 1.4%'</t>
  </si>
  <si>
    <t>'Vattenfalls elmix'</t>
  </si>
  <si>
    <t>'Egenproducerad el från biobränsle'</t>
  </si>
  <si>
    <t>'Vattenfall elmix'</t>
  </si>
  <si>
    <t>'Egenproducerad el'</t>
  </si>
  <si>
    <t>'Egenproducerad el biobränsle'</t>
  </si>
  <si>
    <t>'Vattenfall Elmix'</t>
  </si>
  <si>
    <t>'Vattenfall El-mix'</t>
  </si>
  <si>
    <t>'Vind. vatten. biobränsle'</t>
  </si>
  <si>
    <t>'Vatten EPD. kraftvärme sol'</t>
  </si>
  <si>
    <t>'Vatten EPD. Kraftvärme bio. Sol'</t>
  </si>
  <si>
    <t>'Vatten EpD. Kraftvärme bio. sol'</t>
  </si>
  <si>
    <t>'"Region Dalarna"'</t>
  </si>
  <si>
    <t>'"Vattefallmix"'</t>
  </si>
  <si>
    <t>'Vindkraft och egen kraftvärme'</t>
  </si>
  <si>
    <t>'VB Kraft. vattenkraftsel'</t>
  </si>
  <si>
    <t>'VB Kraft. vattenkraftel'</t>
  </si>
  <si>
    <t>'Vattenfall EPD. vattenkraft'</t>
  </si>
  <si>
    <t>'Egen Biokraft'</t>
  </si>
  <si>
    <t>'Förnybar och egenproducerad el'</t>
  </si>
  <si>
    <t>'Kraftringen och Landskrona Energi'</t>
  </si>
  <si>
    <t>'Fossilfri EL'</t>
  </si>
  <si>
    <t>'Kärnkraft. Fosilt. Förnybart'</t>
  </si>
  <si>
    <t>'100% förnybar el'</t>
  </si>
  <si>
    <t>'100% biokraft + 100% förnybar el'</t>
  </si>
  <si>
    <t>'Egen producerad el (Avfall) + Jämtkraft'</t>
  </si>
  <si>
    <t>'100% biokraft'</t>
  </si>
  <si>
    <t>'förnyelsebar el från vatten och vind'</t>
  </si>
  <si>
    <t>'Förnybart - Vind. Vatten'</t>
  </si>
  <si>
    <t>'100% förnyelsebar'</t>
  </si>
  <si>
    <t>'Ursprungsmärkt kärnkraft'</t>
  </si>
  <si>
    <t>'Egen produktion biokraft samt inköpt elmix (fossi</t>
  </si>
  <si>
    <t>'Kärnkraft och Biokraft'</t>
  </si>
  <si>
    <t>' 'Bra miljöval vind 100% Energiförsäljning Sverig</t>
  </si>
  <si>
    <t>'www.haparanda.se'</t>
  </si>
  <si>
    <t>'Ursprungsmätrkt kärnkraft'</t>
  </si>
  <si>
    <t>'100% Förnybar'</t>
  </si>
  <si>
    <t>'Ursprungsmärkt Kärnkraft'</t>
  </si>
  <si>
    <t>'Urspungsmärkt Kärnkraft"'</t>
  </si>
  <si>
    <t>'Vind och vattenkraft'</t>
  </si>
  <si>
    <t>' 'Ursprungsmärkt egenproducerad el (biokraftvärme</t>
  </si>
  <si>
    <t>'vind och vattenkraft'</t>
  </si>
  <si>
    <t>'VIND O VATTENKRAFT'</t>
  </si>
  <si>
    <t>'Ljungby Energi AB '</t>
  </si>
  <si>
    <t>'Vind och Vattenkraft'</t>
  </si>
  <si>
    <t>'"vattenfallmix"'</t>
  </si>
  <si>
    <t>'Fossilfri'</t>
  </si>
  <si>
    <t>'Egen kraftvärmeproduktion BIO'</t>
  </si>
  <si>
    <t>'Biokraft '</t>
  </si>
  <si>
    <t>'Residual. kärnkraft och vattenkraft'</t>
  </si>
  <si>
    <t>'Kärnkraft '</t>
  </si>
  <si>
    <t>Företag</t>
  </si>
  <si>
    <t>Total primärenergi-faktor</t>
  </si>
  <si>
    <t>Total CO2 förbränning [g/kWh]</t>
  </si>
  <si>
    <t>Total CO2 transport och prod. av bränslen [g/kWh]</t>
  </si>
  <si>
    <t>Total andel fossilt</t>
  </si>
  <si>
    <t>Godkänd</t>
  </si>
  <si>
    <t>Kvalitets-granskad</t>
  </si>
  <si>
    <t>Annat bränsle</t>
  </si>
  <si>
    <t>Bark</t>
  </si>
  <si>
    <t>Biogas</t>
  </si>
  <si>
    <t>Elpannor, elförbrukning</t>
  </si>
  <si>
    <t>EO2, inkl WRD</t>
  </si>
  <si>
    <t>Grot</t>
  </si>
  <si>
    <t>HVO Slaktavfall</t>
  </si>
  <si>
    <t>HVO Tallolja</t>
  </si>
  <si>
    <t>HVO Used cooking oil</t>
  </si>
  <si>
    <t>RME</t>
  </si>
  <si>
    <t>RT-flis</t>
  </si>
  <si>
    <t>Rökgaskondensering</t>
  </si>
  <si>
    <t>Spån</t>
  </si>
  <si>
    <t>Stamvedsflis</t>
  </si>
  <si>
    <t>Stenkol</t>
  </si>
  <si>
    <t>Torv (fjärrvärme och el)</t>
  </si>
  <si>
    <t>Total hjälpel</t>
  </si>
  <si>
    <t>Träbriketter</t>
  </si>
  <si>
    <t>Träpellets</t>
  </si>
  <si>
    <t>Träpulver</t>
  </si>
  <si>
    <t>Värmepumpar, elförbrukning</t>
  </si>
  <si>
    <t>Värmepumpar, värmeproduktion - elförbrukning</t>
  </si>
  <si>
    <t>Åkergrödor</t>
  </si>
  <si>
    <t>Övrigt fossilt</t>
  </si>
  <si>
    <t>Övrigt förädlat biobränsle</t>
  </si>
  <si>
    <t>Övrigt oförädlat biobränsle</t>
  </si>
  <si>
    <t>Täby x</t>
  </si>
  <si>
    <t>Pajala x</t>
  </si>
  <si>
    <t>Skillnad:</t>
  </si>
  <si>
    <t>Andel av bränsle i kvv som allokerats till värme, exklusive rökgaskondensering och hjälpel</t>
  </si>
  <si>
    <t>Kvalitetsgranskad:</t>
  </si>
  <si>
    <t>Har ursprungscertifierad el:</t>
  </si>
  <si>
    <t>Köper fjärrvärme produktionsspecifikt från annat fjärrvärmeföretag:</t>
  </si>
  <si>
    <t>Köpt mängd produktionsspecifik fjärrvärme:</t>
  </si>
  <si>
    <t>Andel fossilt i köpt fjärrvärme:</t>
  </si>
  <si>
    <t>Primärenergifaktor</t>
  </si>
  <si>
    <t>CO2-ekv energiomvandling</t>
  </si>
  <si>
    <t>Fossilandel för ursprungsspec el</t>
  </si>
  <si>
    <t>Kärnkraftsandel för ursprungsspec el</t>
  </si>
  <si>
    <t>Gällande schablonvärden (2023)</t>
  </si>
  <si>
    <t>Förra årets schablonvärden: (2022)</t>
  </si>
  <si>
    <t xml:space="preserve">Nätnummer </t>
  </si>
  <si>
    <t xml:space="preserve">Miljövärdena hämtas från fliken "Miljövärden". </t>
  </si>
  <si>
    <r>
      <rPr>
        <u/>
        <sz val="11"/>
        <color theme="1"/>
        <rFont val="Calibri"/>
        <family val="2"/>
        <scheme val="minor"/>
      </rPr>
      <t>Ska inte publiceras</t>
    </r>
    <r>
      <rPr>
        <sz val="11"/>
        <color theme="1"/>
        <rFont val="Calibri"/>
        <family val="2"/>
        <scheme val="minor"/>
      </rPr>
      <t xml:space="preserve"> trots att värdena är kvalitetsgranskade: (sätt kryss manuellt)</t>
    </r>
  </si>
  <si>
    <r>
      <rPr>
        <u/>
        <sz val="11"/>
        <color theme="1"/>
        <rFont val="Calibri"/>
        <family val="2"/>
        <scheme val="minor"/>
      </rPr>
      <t>Ska publiceras</t>
    </r>
    <r>
      <rPr>
        <sz val="11"/>
        <color theme="1"/>
        <rFont val="Calibri"/>
        <family val="2"/>
        <scheme val="minor"/>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</si>
  <si>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theme="1"/>
        <rFont val="Calibri"/>
        <family val="2"/>
        <scheme val="minor"/>
      </rPr>
      <t xml:space="preserve"> istället för miljövärden i publiceringsfilen: (sätt kryss manuellt)</t>
    </r>
  </si>
  <si>
    <t>Ev kommentar</t>
  </si>
  <si>
    <t>Urval för publicering. Om inget fylls i här publiceras de kvalitetsgranskade näten</t>
  </si>
  <si>
    <t>Ska publiceras:</t>
  </si>
  <si>
    <t>Nätnumrering (för urval till publicering och redovisning för kunder)</t>
  </si>
  <si>
    <t xml:space="preserve">Företag för publicering </t>
  </si>
  <si>
    <t>Företagsnumrering</t>
  </si>
  <si>
    <t>Urvald lista för företag</t>
  </si>
  <si>
    <t>Välj företag:</t>
  </si>
  <si>
    <t>Framtagande av nätlista för valt företag:</t>
  </si>
  <si>
    <t>Valt företag i fliken Redovisning för kunder:</t>
  </si>
  <si>
    <t>Vilka nät hör till företaget</t>
  </si>
  <si>
    <t>Välj först företag här:</t>
  </si>
  <si>
    <t>Välj sedan nät här:</t>
  </si>
  <si>
    <t>RESURSANVÄNDNING</t>
  </si>
  <si>
    <t>EMISSION AV VÄXTHUSGASER</t>
  </si>
  <si>
    <t>Förbränning</t>
  </si>
  <si>
    <t>(kol, eldningsolja, naturgas)</t>
  </si>
  <si>
    <t>Transport och produktion av bränslen</t>
  </si>
  <si>
    <t xml:space="preserve">Ovanstående miljövärden är residualens miljövärden, dvs de är korrigerade för värme som säljs ursprungs- eller produktionsspecifikt. </t>
  </si>
  <si>
    <t>Andelen fossila bränslen ovan kan därför skilja mot den andel fossilt som visas i diagrammet nedan, som visar tillförda bränslen till nätets hela värmeproduktion.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</si>
  <si>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</si>
  <si>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</si>
  <si>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</si>
  <si>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</si>
  <si>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</si>
  <si>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</si>
  <si>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</si>
  <si>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</si>
  <si>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</si>
  <si>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</si>
  <si>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</si>
  <si>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</si>
  <si>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</si>
  <si>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 VÄRMEPRODUKTION</t>
  </si>
  <si>
    <t>Visa se länk:</t>
  </si>
  <si>
    <t>Nät och företag stämmer inte överens:</t>
  </si>
  <si>
    <t>Välj nät:</t>
  </si>
  <si>
    <t>Köpt mängd fjärrvärme från annat fjärrvärmeföretag</t>
  </si>
  <si>
    <t>Totalt tillförda bränslen:</t>
  </si>
  <si>
    <t>Totalt tillförd energi:</t>
  </si>
  <si>
    <t>Leveranser:</t>
  </si>
  <si>
    <t>Varav leveranser till annat fjärrvärmeföretag:</t>
  </si>
  <si>
    <t>Varav såld prod.spec fjärrvärme:</t>
  </si>
  <si>
    <t>Totalverkningsgrad:</t>
  </si>
  <si>
    <t>Ev kommentar:</t>
  </si>
  <si>
    <t>Godkänd:</t>
  </si>
  <si>
    <t>Sammanräkning:</t>
  </si>
  <si>
    <t>Total el</t>
  </si>
  <si>
    <t>Pellets, briketter och pulver</t>
  </si>
  <si>
    <t>Totala biobränslen</t>
  </si>
  <si>
    <t>Fossilt:</t>
  </si>
  <si>
    <t>Övrigt:</t>
  </si>
  <si>
    <t>Förnybart:</t>
  </si>
  <si>
    <t>Återvunnen energi:</t>
  </si>
  <si>
    <t>Andel fossilt i elen:</t>
  </si>
  <si>
    <t>Andel kärnkraft i elen:</t>
  </si>
  <si>
    <t>Köpt från annat fjvföretag</t>
  </si>
  <si>
    <t>Andel fossilt i köpt hetvatten:</t>
  </si>
  <si>
    <t>Mängd spillvärme i köpt hetvatten:</t>
  </si>
  <si>
    <t>Totalt</t>
  </si>
  <si>
    <t>Andel fossilt</t>
  </si>
  <si>
    <t>Andel övrigt</t>
  </si>
  <si>
    <t>Andel förnybart</t>
  </si>
  <si>
    <t>Andel återvunnet</t>
  </si>
  <si>
    <t>Summa</t>
  </si>
  <si>
    <t>Andel fossilt från miljövärdena, som jämförelse:</t>
  </si>
  <si>
    <t>Skillnad andel fossilt - beroende på residual vs total</t>
  </si>
  <si>
    <t>Skillnad avrundade värden som visas i publ.fil</t>
  </si>
  <si>
    <t>Sverige totalt kvalitetsgranskade:</t>
  </si>
  <si>
    <t>Små nät</t>
  </si>
  <si>
    <t>leverans &lt;150 GWh</t>
  </si>
  <si>
    <t>Medelstora nät</t>
  </si>
  <si>
    <t>150GWh&lt;leverans&lt;1000 GWh</t>
  </si>
  <si>
    <t>Stora nät</t>
  </si>
  <si>
    <t>Leverans &gt;1000 GWh</t>
  </si>
  <si>
    <t>Summa alla:</t>
  </si>
  <si>
    <t>Andel fossilt:</t>
  </si>
  <si>
    <t>Nät för publicering baserat på företag i bokstavsordning</t>
  </si>
  <si>
    <t>Korrigering av bränslen till värme som köps av  Stockholm Exergi:</t>
  </si>
  <si>
    <t>Kontroll:</t>
  </si>
  <si>
    <t>Hemsida dit vi hänvisar för mer information</t>
  </si>
  <si>
    <t>Allokeringsmetod vid kraftvärme</t>
  </si>
  <si>
    <t>Elproduktion</t>
  </si>
  <si>
    <t>Såld prod.spec värme:</t>
  </si>
  <si>
    <t>Är fjärrvärmen klimatkompenserad?</t>
  </si>
  <si>
    <t>Företagsnamn</t>
  </si>
  <si>
    <t>Ej kraftvärme men ORC</t>
  </si>
  <si>
    <r>
      <t xml:space="preserve">Ska publiceras: </t>
    </r>
    <r>
      <rPr>
        <sz val="11"/>
        <rFont val="Calibri"/>
        <family val="2"/>
      </rPr>
      <t>(om inte se länk ska visas)</t>
    </r>
  </si>
  <si>
    <t>Valt företag i rulllista:</t>
  </si>
  <si>
    <t>Företag för det aktuella nätet:</t>
  </si>
  <si>
    <t>Stämmer nät och företag överens:</t>
  </si>
  <si>
    <t>Data från fliken Totalt:</t>
  </si>
  <si>
    <t>Summa bränslen (för kontroll)</t>
  </si>
  <si>
    <t>Summa bränslen från fliken Totalt (för kontroll)</t>
  </si>
  <si>
    <t>Total el:</t>
  </si>
  <si>
    <t>Eldningsolja</t>
  </si>
  <si>
    <t>Bioolja och tallbeckolja</t>
  </si>
  <si>
    <t>Köpt hetvatten odefinierat bränsle</t>
  </si>
  <si>
    <t>Köpt hetvatten från andra fjärrvärmeföretag</t>
  </si>
  <si>
    <t>Data från fliken Miljö:</t>
  </si>
  <si>
    <t>Produktionsspecifik el:</t>
  </si>
  <si>
    <t>Köpt produktionsspecifik fjärrvärme:</t>
  </si>
  <si>
    <t>Typ av ursprungsspecificerad el ()</t>
  </si>
  <si>
    <t>Fossil andel i använd el:</t>
  </si>
  <si>
    <t>Förnybar andel i använd el:</t>
  </si>
  <si>
    <t>Kärnkraftsandel i använd el:</t>
  </si>
  <si>
    <t>Köper fjärrvärme produktionsspecifikt:</t>
  </si>
  <si>
    <t>Övrig andel:</t>
  </si>
  <si>
    <t>Fördelning till olika kategorier</t>
  </si>
  <si>
    <t>Förnybar energi</t>
  </si>
  <si>
    <t>Återvunnen energi</t>
  </si>
  <si>
    <t>Övrig energi</t>
  </si>
  <si>
    <t>Fossilt</t>
  </si>
  <si>
    <t>Förnybar el</t>
  </si>
  <si>
    <t>Värme från vp minus el till vp</t>
  </si>
  <si>
    <t>Torv och torvbriketter</t>
  </si>
  <si>
    <t>El från kärnkraft</t>
  </si>
  <si>
    <t>Köpt hetvatten från andra fjärrvärmeföretag, ej fossilt</t>
  </si>
  <si>
    <t>Fossil el</t>
  </si>
  <si>
    <t>Köpt hetvatten från andra fjärrvärmeföretag, fossilt</t>
  </si>
  <si>
    <t>Summa bränslen</t>
  </si>
  <si>
    <t>Summa förnybar energi:</t>
  </si>
  <si>
    <t>Summa återvunnen energi:</t>
  </si>
  <si>
    <t>Summa övrig energi:</t>
  </si>
  <si>
    <t>Summa fossilt:</t>
  </si>
  <si>
    <t>Andel förnybar energi:</t>
  </si>
  <si>
    <t>Andel återvunnen energi:</t>
  </si>
  <si>
    <t>Andel övrig energi:</t>
  </si>
  <si>
    <t>Till diagram:</t>
  </si>
  <si>
    <t>GWh:</t>
  </si>
  <si>
    <t>Avrundat (%):</t>
  </si>
  <si>
    <t>Axeletiketter:</t>
  </si>
  <si>
    <t>Förnybart</t>
  </si>
  <si>
    <t>Övrigt</t>
  </si>
  <si>
    <t>Till tabell:</t>
  </si>
  <si>
    <t>Hämtar data till grund för tabell:</t>
  </si>
  <si>
    <t>Väljer ut de rader som ska visas i tabellen:</t>
  </si>
  <si>
    <t>Endast de rader som ska visas i tabellen:</t>
  </si>
  <si>
    <t>Data hämtas:</t>
  </si>
  <si>
    <t>Data snyggas till:</t>
  </si>
  <si>
    <t>Här redigeras eventuell namnändring på kategorier eller ändring i ordning, så uppdateras resten automatiskt</t>
  </si>
  <si>
    <t>Numrering av ej tomma fält</t>
  </si>
  <si>
    <t>Kategori:</t>
  </si>
  <si>
    <t>Mängd:</t>
  </si>
  <si>
    <t>Detta är underlag till tabellen på fliken "Redovisning för kunder"</t>
  </si>
  <si>
    <t>GWh</t>
  </si>
  <si>
    <t>Är det en summa? (För formatering)</t>
  </si>
  <si>
    <t>Antal decimaler som ska anges:</t>
  </si>
  <si>
    <t>Industriell spillvärme</t>
  </si>
  <si>
    <t>Värme från värmepumpar (netto)*</t>
  </si>
  <si>
    <t>Deponi-, röt- och biogas</t>
  </si>
  <si>
    <t>Mellanslag kan läggas in i ruta F53 om man vill ha en tom rad mellan kategorierna</t>
  </si>
  <si>
    <t>Sekundära biobränslen</t>
  </si>
  <si>
    <t>Primära biobränslen</t>
  </si>
  <si>
    <t>Förnybar el till elpannor, värmepumpar och hjälpel till distribution</t>
  </si>
  <si>
    <t>Mellanslag kan läggas in i ruta F60 om man vill ha en tom rad mellan kategorierna</t>
  </si>
  <si>
    <t>Köpt hetvatten från annat fjärrvärmeföretag, förnybar eller återvunnen energi</t>
  </si>
  <si>
    <t>El från kärnkraft till elpannor, värmepumpar och hjälpel till distribution</t>
  </si>
  <si>
    <t>Mellanslag kan läggas in i ruta F65 om man vill ha en tom rad mellan kategorierna</t>
  </si>
  <si>
    <t>Övrigt fossilt bränsle</t>
  </si>
  <si>
    <t>Fossil el till elpannor, värmepumpar och hjälpel till distribution</t>
  </si>
  <si>
    <t>Köpt hetvatten från industri (ospecificerat bränsle)</t>
  </si>
  <si>
    <t>Köpt hetvatten från annat fjärrvärmeföretag, fossilt</t>
  </si>
  <si>
    <t>Mellanslag kan läggas in i ruta F74 om man vill ha en tom rad mellan kategorierna</t>
  </si>
  <si>
    <t>* Värme från värmepumpar (netto) är värme från värmepumpar minus tillförd el till värmepumpar</t>
  </si>
  <si>
    <t>Kontrollsumma:</t>
  </si>
  <si>
    <t>Från fliken Miljövärden för publ. Företag</t>
  </si>
  <si>
    <t>Antal värdesiffror som ska visas:</t>
  </si>
  <si>
    <t>Avrundat värde:</t>
  </si>
  <si>
    <t>Vad ska visas i rutan?</t>
  </si>
  <si>
    <t>(nu visas 1 decimal på andel fossilt om andelen är under 3%)</t>
  </si>
  <si>
    <t>Fossilandel som visas för tillförda bränslen:</t>
  </si>
  <si>
    <t>avrundat till samma antal decimaler</t>
  </si>
  <si>
    <t>Stämmer det överens?</t>
  </si>
  <si>
    <t>Annars visas en extra mening i publiceringsfliken</t>
  </si>
  <si>
    <t>Ska länk visas</t>
  </si>
  <si>
    <t>Köpt hetvatten, ospecificerat bränsle</t>
  </si>
  <si>
    <t>El (Nordisk residual)</t>
  </si>
  <si>
    <t>Värme från värmepump minus el till värmepump</t>
  </si>
  <si>
    <t>Övriga biobränslen</t>
  </si>
  <si>
    <t>HVO tallolja</t>
  </si>
  <si>
    <t>HVO rapsolja</t>
  </si>
  <si>
    <t>HVO used cooking oil</t>
  </si>
  <si>
    <t>HVO slaktavfall</t>
  </si>
  <si>
    <t>EO2</t>
  </si>
  <si>
    <t xml:space="preserve">EO1 </t>
  </si>
  <si>
    <t xml:space="preserve">Stenkol </t>
  </si>
  <si>
    <t>Koldioxidekv produktion och transport av bränslet
 [g CO2ekv/kWh]</t>
  </si>
  <si>
    <t>Koldioxidekv energiomvandling
 [g CO2ekv/kWh]</t>
  </si>
  <si>
    <t>Resurseffektivitet, Primärenergifaktor</t>
  </si>
  <si>
    <t>Från "Överenskommelse i Värmemarknadskommittén 2023"</t>
  </si>
  <si>
    <t>https://www.energiforetagen.se/4af4dc/globalassets/energiforetagen/statistik/fjarrvarme/miljovardering-av-fjarrvarme/hjalp-vid-berakning/vmk-overnskommelse-2023.pdf</t>
  </si>
  <si>
    <t>ANDEL FOSSILA BRÄNSLEN (fossilt i avfall ingår ej)</t>
  </si>
  <si>
    <t>Korrigering av bränslen till värme som köps av  Södertörn :</t>
  </si>
  <si>
    <t>Trelleborg-x</t>
  </si>
  <si>
    <t>Kommun:</t>
  </si>
  <si>
    <t>Lokala miljövärden 2023</t>
  </si>
  <si>
    <t>Korrigering av bränslen som dubbelrapporteras</t>
  </si>
  <si>
    <t xml:space="preserve">Antal decimaler i diagram: </t>
  </si>
  <si>
    <t>Antal decimaler (indata till lista i "Redovisning för kunder")</t>
  </si>
  <si>
    <t>Transport</t>
  </si>
  <si>
    <t>Saknas</t>
  </si>
  <si>
    <t>Nej, saknas</t>
  </si>
  <si>
    <t>nej</t>
  </si>
  <si>
    <t>Ej kraftvärme</t>
  </si>
  <si>
    <t>Alternativproduktionsmetoden</t>
  </si>
  <si>
    <t>www.borasem.se/miljövärden</t>
  </si>
  <si>
    <t>https://www.c4energi.se/privat/fjarrvarme/energimix/</t>
  </si>
  <si>
    <t>https://fev.se/varme--kyla/fjarrvarme/miljovarden-och-bra-miljoval.html</t>
  </si>
  <si>
    <t>https://www.stockholmexergi.se/miljo-och-hallbarhet/hallbarhetsrapporter/</t>
  </si>
  <si>
    <t>https://www.goteborgenergi.se/foretag/fjarrvarme/miljo-och-klimat</t>
  </si>
  <si>
    <t>https://www.hem.se/foretag/varme-och-kyla/var-fjarrvarme/</t>
  </si>
  <si>
    <t>https://www.mse.se/tjanster/fjarrvarme/foretag/miljovarde-fjarrvarme/</t>
  </si>
  <si>
    <t>https://skovdeenergi.se/om-oss/miljo-och-hallbarhet/bra-miljoval-fjarrvarme/</t>
  </si>
  <si>
    <t>https://sfab.se/hallbarhet/miljo-och-ekologisk-hallbarhet/miljovarden-och-branslen/</t>
  </si>
  <si>
    <t>https://www.tekniskaverken.se/foretag/fjarrvarme/miljovarden-fjarrvarme-fjarrkyla/</t>
  </si>
  <si>
    <t>https://www.telge.se/fjarrvarme-energi/om-fjarrvarme/hallbar-fjarrvarme/arlig-allokering-co2-utslapp-fjarrvarme</t>
  </si>
  <si>
    <t>https://www.vattenfall.se/foretag/fjarrvarme/miljo-och-hallbarhet/</t>
  </si>
  <si>
    <t>https://adven.com/se/fjarrvarme/avesta/</t>
  </si>
  <si>
    <t>https://oresundskraft.se/ursprung/fjarrvarmens-klimatpaverkan/</t>
  </si>
  <si>
    <t>https://solorbioenergi.se/wp-content/uploads/2024/01/Miljovarden-2023-Nora.pdf</t>
  </si>
  <si>
    <t>https://www.btea.se/fjarrvarme/19321.fjarrvarmetariffer.html</t>
  </si>
  <si>
    <t>https://adven.com/se/fjarrvarme/mora/</t>
  </si>
  <si>
    <t>https://solorbioenergi.se/wp-content/uploads/2017/03/Miljovarden-2023-Skinnskatteberg.pdf</t>
  </si>
  <si>
    <t>https://solorbioenergi.se/wp-content/uploads/2024/01/Miljovarden-2023-Odensbacken.pdf</t>
  </si>
  <si>
    <t>https://solorbioenergi.se/wp-content/uploads/2024/01/Miljovarden-2023-Garphyttan.pdf</t>
  </si>
  <si>
    <t>https://solorbioenergi.se/wp-content/uploads/2020/03/Miljovarden-2023-Pershyttan.pdf</t>
  </si>
  <si>
    <t>https://solorbioenergi.se/wp-content/uploads/2024/01/Miljovarden-2023-Molnlycke.pdf</t>
  </si>
  <si>
    <t>https://solorbioenergi.se/wp-content/uploads/2024/01/Miljovarden-2023-Landvetter.pdf</t>
  </si>
  <si>
    <t>https://solorbioenergi.se/wp-content/uploads/2020/03/Miljovarden-2023-Svenljunga.pdf</t>
  </si>
  <si>
    <t>https://solorbioenergi.se/wp-content/uploads/2020/03/Miljovarden-2023-Horndal.pdf</t>
  </si>
  <si>
    <t>https://solorbioenergi.se/wp-content/uploads/2020/03/Miljovarden-2023-Bollebygd.pdf</t>
  </si>
  <si>
    <t>https://www.eon.se/content/dam/eon-se/swe-documents/swe-fjarrvarme-natspecifika-miljovarden.pdf</t>
  </si>
  <si>
    <t>https://solorbioenergi.se/wp-content/uploads/2020/03/Miljovarden-2023-Vretstorp.pdf</t>
  </si>
  <si>
    <t>https://partilleenergi.se/foretag/fjarrvarme-for-foretag/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</si>
</sst>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
    <numFmt numFmtId="166" formatCode="0.000%"/>
    <numFmt numFmtId="167" formatCode="0.0%"/>
    <numFmt numFmtId="168" formatCode="0.0000"/>
  </numFmts>
  <fonts count="53" x14ac:knownFonts="1">
    <font>
      <sz val="11"/>
      <color theme="1"/>
      <name val="Calibri"/>
      <family val="2"/>
      <scheme val="minor"/>
    </font>
    <font>
      <sz val="11"/>
      <name val="Calibri"/>
      <family val="2"/>
    </font>
    <font>
      <b/>
      <sz val="11"/>
      <color indexed="62"/>
      <name val="Calibri"/>
      <family val="2"/>
    </font>
    <font>
      <sz val="11"/>
      <color indexed="8"/>
      <name val="Calibri"/>
      <family val="2"/>
    </font>
    <font>
      <sz val="11"/>
      <name val="Calibri"/>
      <family val="2"/>
    </font>
    <font>
      <b/>
      <sz val="11"/>
      <color indexed="8"/>
      <name val="Calibri"/>
      <family val="2"/>
    </font>
    <font>
      <sz val="11"/>
      <color theme="1"/>
      <name val="Calibri"/>
      <family val="2"/>
      <scheme val="minor"/>
    </font>
    <font>
      <i/>
      <sz val="11"/>
      <color indexed="8"/>
      <name val="Calibri"/>
      <family val="2"/>
    </font>
    <font>
      <b/>
      <sz val="9"/>
      <color indexed="81"/>
      <name val="Tahoma"/>
      <family val="2"/>
    </font>
    <font>
      <sz val="9"/>
      <color indexed="81"/>
      <name val="Tahoma"/>
      <family val="2"/>
    </font>
    <font>
      <sz val="10"/>
      <name val="Arial"/>
      <family val="2"/>
    </font>
    <font>
      <sz val="11"/>
      <color rgb="FFFF0000"/>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u/>
      <sz val="11"/>
      <color theme="1"/>
      <name val="Calibri"/>
      <family val="2"/>
      <scheme val="minor"/>
    </font>
    <font>
      <i/>
      <sz val="11"/>
      <color theme="1"/>
      <name val="Calibri"/>
      <family val="2"/>
      <scheme val="minor"/>
    </font>
    <font>
      <b/>
      <sz val="12"/>
      <color indexed="10"/>
      <name val="Calibri"/>
      <family val="2"/>
    </font>
    <font>
      <b/>
      <sz val="36"/>
      <color indexed="17"/>
      <name val="Arial"/>
      <family val="2"/>
    </font>
    <font>
      <sz val="10"/>
      <color indexed="50"/>
      <name val="Arial"/>
      <family val="2"/>
    </font>
    <font>
      <b/>
      <sz val="24"/>
      <color indexed="17"/>
      <name val="Arial"/>
      <family val="2"/>
    </font>
    <font>
      <sz val="14"/>
      <color theme="1"/>
      <name val="Calibri"/>
      <family val="2"/>
      <scheme val="minor"/>
    </font>
    <font>
      <sz val="14"/>
      <name val="Calibri"/>
      <family val="2"/>
      <scheme val="minor"/>
    </font>
    <font>
      <sz val="14"/>
      <name val="Calibri"/>
      <family val="2"/>
    </font>
    <font>
      <sz val="11"/>
      <color indexed="8"/>
      <name val="Arial"/>
      <family val="2"/>
    </font>
    <font>
      <b/>
      <sz val="11"/>
      <color indexed="8"/>
      <name val="Arial"/>
      <family val="2"/>
    </font>
    <font>
      <sz val="8"/>
      <color indexed="8"/>
      <name val="Calibri"/>
      <family val="2"/>
    </font>
    <font>
      <sz val="11"/>
      <color indexed="17"/>
      <name val="Calibri"/>
      <family val="2"/>
    </font>
    <font>
      <i/>
      <sz val="11"/>
      <color theme="9" tint="-0.499984740745262"/>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b/>
      <sz val="16"/>
      <color indexed="8"/>
      <name val="Arial"/>
      <family val="2"/>
    </font>
    <font>
      <b/>
      <sz val="12"/>
      <color indexed="8"/>
      <name val="Calibri"/>
      <family val="2"/>
    </font>
    <font>
      <sz val="10"/>
      <color theme="1"/>
      <name val="Arial"/>
      <family val="2"/>
    </font>
    <font>
      <sz val="10"/>
      <color rgb="FFCCFFCC"/>
      <name val="Arial"/>
      <family val="2"/>
    </font>
    <font>
      <b/>
      <sz val="10"/>
      <color rgb="FFCCFFCC"/>
      <name val="Arial"/>
      <family val="2"/>
    </font>
    <font>
      <sz val="11"/>
      <color theme="0"/>
      <name val="Calibri"/>
      <family val="2"/>
    </font>
    <font>
      <sz val="11"/>
      <name val="Calibri"/>
      <family val="2"/>
      <scheme val="minor"/>
    </font>
    <font>
      <b/>
      <sz val="10"/>
      <name val="Arial"/>
      <family val="2"/>
    </font>
    <font>
      <b/>
      <i/>
      <sz val="10"/>
      <name val="Arial"/>
      <family val="2"/>
    </font>
    <font>
      <i/>
      <sz val="10"/>
      <name val="Arial"/>
      <family val="2"/>
    </font>
    <font>
      <sz val="11"/>
      <color theme="0" tint="-0.34998626667073579"/>
      <name val="Calibri"/>
      <family val="2"/>
      <scheme val="minor"/>
    </font>
    <font>
      <sz val="11"/>
      <color theme="0" tint="-0.499984740745262"/>
      <name val="Calibri"/>
      <family val="2"/>
      <scheme val="minor"/>
    </font>
    <font>
      <u/>
      <sz val="14"/>
      <color theme="1"/>
      <name val="Calibri"/>
      <family val="2"/>
      <scheme val="minor"/>
    </font>
    <font>
      <sz val="8"/>
      <color theme="1"/>
      <name val="Calibri"/>
      <family val="2"/>
      <scheme val="minor"/>
    </font>
    <font>
      <b/>
      <sz val="11"/>
      <name val="Calibri"/>
      <family val="2"/>
    </font>
    <font>
      <u/>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u/>
      <sz val="11"/>
      <color theme="10"/>
      <name val="Calibri"/>
      <family val="2"/>
      <scheme val="minor"/>
    </font>
  </fonts>
  <fills count="20">
    <fill>
      <patternFill patternType="none"/>
    </fill>
    <fill>
      <patternFill patternType="gray125"/>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rgb="FFCCFFCC"/>
        <bgColor indexed="64"/>
      </patternFill>
    </fill>
    <fill>
      <patternFill patternType="solid">
        <fgColor theme="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79998168889431442"/>
        <bgColor indexed="64"/>
      </patternFill>
    </fill>
  </fills>
  <borders count="23">
    <border>
      <left/>
      <right/>
      <top/>
      <bottom/>
      <diagonal/>
    </border>
    <border>
      <left/>
      <right/>
      <top/>
      <bottom style="medium">
        <color rgb="FF95B3D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2">
    <xf numFmtId="0" fontId="0" fillId="0" borderId="0"/>
    <xf numFmtId="0" fontId="1" fillId="0" borderId="0"/>
    <xf numFmtId="0" fontId="2" fillId="0" borderId="1" applyNumberFormat="0" applyFill="0" applyAlignment="0" applyProtection="0"/>
    <xf numFmtId="0" fontId="3" fillId="0" borderId="0"/>
    <xf numFmtId="0" fontId="4" fillId="0" borderId="0"/>
    <xf numFmtId="0" fontId="6" fillId="0" borderId="0"/>
    <xf numFmtId="0" fontId="6" fillId="0" borderId="0"/>
    <xf numFmtId="0" fontId="3" fillId="0" borderId="0"/>
    <xf numFmtId="0" fontId="10" fillId="0" borderId="0"/>
    <xf numFmtId="9" fontId="6" fillId="0" borderId="0" applyFont="0" applyFill="0" applyBorder="0" applyAlignment="0" applyProtection="0"/>
    <xf numFmtId="9" fontId="3" fillId="0" borderId="0" applyFont="0" applyFill="0" applyBorder="0" applyAlignment="0" applyProtection="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0" fontId="52" fillId="0" borderId="0" applyNumberFormat="0" applyFill="0" applyBorder="0" applyAlignment="0" applyProtection="0"/>
  </cellStyleXfs>
  <cellXfs count="225">
    <xf numFmtId="0" fontId="0" fillId="0" borderId="0" xfId="0"/>
    <xf numFmtId="0" fontId="1" fillId="0" borderId="0" xfId="1"/>
    <xf numFmtId="0" fontId="3" fillId="0" borderId="0" xfId="3"/>
    <xf numFmtId="0" fontId="2" fillId="0" borderId="1" xfId="2" applyFill="1" applyAlignment="1">
      <alignment wrapText="1"/>
    </xf>
    <xf numFmtId="0" fontId="3" fillId="0" borderId="0" xfId="3" applyAlignment="1">
      <alignment wrapText="1"/>
    </xf>
    <xf numFmtId="0" fontId="0" fillId="3" borderId="2"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5" borderId="0" xfId="0" applyFont="1" applyFill="1"/>
    <xf numFmtId="0" fontId="0" fillId="5" borderId="0" xfId="0" applyFill="1"/>
    <xf numFmtId="0" fontId="5" fillId="0" borderId="0" xfId="1" applyFont="1" applyAlignment="1">
      <alignment vertical="top" wrapText="1"/>
    </xf>
    <xf numFmtId="0" fontId="0" fillId="7" borderId="6" xfId="0" applyFill="1" applyBorder="1"/>
    <xf numFmtId="0" fontId="0" fillId="7" borderId="0" xfId="0" applyFill="1"/>
    <xf numFmtId="0" fontId="0" fillId="0" borderId="0" xfId="0" applyAlignment="1">
      <alignment wrapText="1"/>
    </xf>
    <xf numFmtId="0" fontId="0" fillId="4" borderId="7" xfId="0" applyFill="1" applyBorder="1" applyAlignment="1">
      <alignment vertical="top" wrapText="1"/>
    </xf>
    <xf numFmtId="0" fontId="0" fillId="8" borderId="7" xfId="0" applyFill="1" applyBorder="1" applyAlignment="1">
      <alignment vertical="top" wrapText="1"/>
    </xf>
    <xf numFmtId="0" fontId="0" fillId="2" borderId="7" xfId="0" applyFill="1" applyBorder="1" applyAlignment="1">
      <alignment vertical="top" wrapText="1"/>
    </xf>
    <xf numFmtId="0" fontId="0" fillId="8" borderId="7" xfId="0" applyFill="1" applyBorder="1" applyAlignment="1">
      <alignment vertical="top"/>
    </xf>
    <xf numFmtId="0" fontId="12" fillId="8" borderId="7" xfId="0" applyFont="1" applyFill="1" applyBorder="1"/>
    <xf numFmtId="0" fontId="0" fillId="8" borderId="7" xfId="0" applyFill="1" applyBorder="1"/>
    <xf numFmtId="0" fontId="16" fillId="0" borderId="0" xfId="0" applyFont="1" applyAlignment="1">
      <alignment wrapText="1"/>
    </xf>
    <xf numFmtId="0" fontId="12" fillId="0" borderId="0" xfId="0" applyFont="1"/>
    <xf numFmtId="0" fontId="3" fillId="0" borderId="0" xfId="1" applyFont="1" applyAlignment="1">
      <alignment wrapText="1"/>
    </xf>
    <xf numFmtId="0" fontId="5" fillId="0" borderId="0" xfId="0" applyFont="1" applyAlignment="1">
      <alignment vertical="top" wrapText="1"/>
    </xf>
    <xf numFmtId="0" fontId="0" fillId="0" borderId="0" xfId="0" applyAlignment="1">
      <alignment vertical="top" wrapText="1"/>
    </xf>
    <xf numFmtId="0" fontId="6" fillId="9" borderId="0" xfId="6" applyFill="1" applyProtection="1">
      <protection hidden="1"/>
    </xf>
    <xf numFmtId="0" fontId="17" fillId="9" borderId="0" xfId="7" applyFont="1" applyFill="1" applyProtection="1">
      <protection hidden="1"/>
    </xf>
    <xf numFmtId="0" fontId="10" fillId="9" borderId="0" xfId="8" applyFill="1" applyProtection="1">
      <protection hidden="1"/>
    </xf>
    <xf numFmtId="0" fontId="10" fillId="10" borderId="0" xfId="8" applyFill="1" applyProtection="1">
      <protection hidden="1"/>
    </xf>
    <xf numFmtId="0" fontId="18" fillId="9" borderId="0" xfId="7" applyFont="1" applyFill="1" applyProtection="1">
      <protection hidden="1"/>
    </xf>
    <xf numFmtId="0" fontId="19" fillId="9" borderId="0" xfId="8" applyFont="1" applyFill="1" applyProtection="1">
      <protection hidden="1"/>
    </xf>
    <xf numFmtId="0" fontId="20" fillId="9" borderId="0" xfId="7" applyFont="1" applyFill="1" applyProtection="1">
      <protection hidden="1"/>
    </xf>
    <xf numFmtId="0" fontId="22" fillId="0" borderId="0" xfId="6" applyFont="1" applyProtection="1">
      <protection hidden="1"/>
    </xf>
    <xf numFmtId="0" fontId="10" fillId="9" borderId="0" xfId="8" applyFill="1" applyProtection="1">
      <protection locked="0" hidden="1"/>
    </xf>
    <xf numFmtId="0" fontId="6" fillId="10" borderId="0" xfId="6" applyFill="1" applyProtection="1">
      <protection hidden="1"/>
    </xf>
    <xf numFmtId="0" fontId="3" fillId="10" borderId="0" xfId="7" applyFill="1" applyProtection="1">
      <protection hidden="1"/>
    </xf>
    <xf numFmtId="0" fontId="7" fillId="10" borderId="0" xfId="7" applyFont="1" applyFill="1" applyProtection="1">
      <protection hidden="1"/>
    </xf>
    <xf numFmtId="0" fontId="24" fillId="10" borderId="0" xfId="7" applyFont="1" applyFill="1" applyAlignment="1" applyProtection="1">
      <alignment horizontal="center"/>
      <protection hidden="1"/>
    </xf>
    <xf numFmtId="0" fontId="3" fillId="11" borderId="0" xfId="7" applyFill="1" applyProtection="1">
      <protection hidden="1"/>
    </xf>
    <xf numFmtId="0" fontId="24" fillId="11" borderId="0" xfId="7" applyFont="1" applyFill="1" applyAlignment="1" applyProtection="1">
      <alignment horizontal="center"/>
      <protection hidden="1"/>
    </xf>
    <xf numFmtId="0" fontId="6" fillId="11" borderId="0" xfId="6" applyFill="1" applyProtection="1">
      <protection hidden="1"/>
    </xf>
    <xf numFmtId="0" fontId="3" fillId="11" borderId="0" xfId="7" applyFill="1" applyAlignment="1" applyProtection="1">
      <alignment horizontal="center"/>
      <protection hidden="1"/>
    </xf>
    <xf numFmtId="0" fontId="25" fillId="11" borderId="0" xfId="7" applyFont="1" applyFill="1" applyAlignment="1" applyProtection="1">
      <alignment horizontal="left"/>
      <protection hidden="1"/>
    </xf>
    <xf numFmtId="0" fontId="25" fillId="11" borderId="0" xfId="7" applyFont="1" applyFill="1" applyProtection="1">
      <protection hidden="1"/>
    </xf>
    <xf numFmtId="0" fontId="5" fillId="11" borderId="0" xfId="7" applyFont="1" applyFill="1" applyProtection="1">
      <protection hidden="1"/>
    </xf>
    <xf numFmtId="0" fontId="10" fillId="11" borderId="0" xfId="8" applyFill="1" applyProtection="1">
      <protection hidden="1"/>
    </xf>
    <xf numFmtId="0" fontId="5" fillId="11" borderId="0" xfId="7" applyFont="1" applyFill="1" applyAlignment="1" applyProtection="1">
      <alignment horizontal="left"/>
      <protection hidden="1"/>
    </xf>
    <xf numFmtId="0" fontId="24" fillId="11" borderId="0" xfId="7" applyFont="1" applyFill="1" applyProtection="1">
      <protection hidden="1"/>
    </xf>
    <xf numFmtId="2" fontId="3" fillId="11" borderId="0" xfId="7" applyNumberFormat="1" applyFill="1" applyAlignment="1" applyProtection="1">
      <alignment horizontal="center"/>
      <protection hidden="1"/>
    </xf>
    <xf numFmtId="0" fontId="26" fillId="11" borderId="0" xfId="7" applyFont="1" applyFill="1" applyProtection="1">
      <protection hidden="1"/>
    </xf>
    <xf numFmtId="0" fontId="27" fillId="11" borderId="0" xfId="7" applyFont="1" applyFill="1" applyProtection="1">
      <protection hidden="1"/>
    </xf>
    <xf numFmtId="0" fontId="28" fillId="11" borderId="0" xfId="7" applyFont="1" applyFill="1" applyProtection="1">
      <protection hidden="1"/>
    </xf>
    <xf numFmtId="0" fontId="13" fillId="9" borderId="0" xfId="6" applyFont="1" applyFill="1" applyProtection="1">
      <protection hidden="1"/>
    </xf>
    <xf numFmtId="1" fontId="3" fillId="9" borderId="0" xfId="7" applyNumberFormat="1" applyFill="1" applyAlignment="1" applyProtection="1">
      <alignment horizontal="left"/>
      <protection hidden="1"/>
    </xf>
    <xf numFmtId="0" fontId="29" fillId="11" borderId="0" xfId="7" applyFont="1" applyFill="1" applyProtection="1">
      <protection hidden="1"/>
    </xf>
    <xf numFmtId="0" fontId="24" fillId="11" borderId="0" xfId="7" applyFont="1" applyFill="1" applyAlignment="1" applyProtection="1">
      <alignment horizontal="left"/>
      <protection hidden="1"/>
    </xf>
    <xf numFmtId="1" fontId="3" fillId="11" borderId="0" xfId="7" applyNumberFormat="1" applyFill="1" applyAlignment="1" applyProtection="1">
      <alignment horizontal="center"/>
      <protection hidden="1"/>
    </xf>
    <xf numFmtId="0" fontId="30" fillId="11" borderId="0" xfId="7" applyFont="1" applyFill="1" applyProtection="1">
      <protection hidden="1"/>
    </xf>
    <xf numFmtId="0" fontId="31" fillId="11" borderId="0" xfId="7" applyFont="1" applyFill="1" applyProtection="1">
      <protection hidden="1"/>
    </xf>
    <xf numFmtId="9" fontId="3" fillId="9" borderId="0" xfId="9" applyFont="1" applyFill="1" applyAlignment="1" applyProtection="1">
      <alignment horizontal="left"/>
      <protection hidden="1"/>
    </xf>
    <xf numFmtId="0" fontId="3" fillId="11" borderId="0" xfId="7" applyFill="1" applyAlignment="1" applyProtection="1">
      <alignment horizontal="left"/>
      <protection hidden="1"/>
    </xf>
    <xf numFmtId="0" fontId="29" fillId="11" borderId="0" xfId="7" applyFont="1" applyFill="1" applyAlignment="1" applyProtection="1">
      <alignment horizontal="left"/>
      <protection hidden="1"/>
    </xf>
    <xf numFmtId="2" fontId="24" fillId="11" borderId="0" xfId="7" applyNumberFormat="1" applyFont="1" applyFill="1" applyAlignment="1" applyProtection="1">
      <alignment horizontal="left"/>
      <protection hidden="1"/>
    </xf>
    <xf numFmtId="165" fontId="3" fillId="9" borderId="0" xfId="7" applyNumberFormat="1" applyFill="1" applyAlignment="1" applyProtection="1">
      <alignment horizontal="left"/>
      <protection hidden="1"/>
    </xf>
    <xf numFmtId="0" fontId="7" fillId="11" borderId="0" xfId="7" applyFont="1" applyFill="1" applyProtection="1">
      <protection hidden="1"/>
    </xf>
    <xf numFmtId="2" fontId="32" fillId="12" borderId="0" xfId="7" applyNumberFormat="1" applyFont="1" applyFill="1" applyAlignment="1" applyProtection="1">
      <alignment horizontal="left" wrapText="1"/>
      <protection hidden="1"/>
    </xf>
    <xf numFmtId="9" fontId="3" fillId="11" borderId="0" xfId="9" applyFont="1" applyFill="1" applyProtection="1">
      <protection hidden="1"/>
    </xf>
    <xf numFmtId="0" fontId="34" fillId="11" borderId="0" xfId="7" applyFont="1" applyFill="1" applyProtection="1">
      <protection hidden="1"/>
    </xf>
    <xf numFmtId="0" fontId="6" fillId="12" borderId="0" xfId="6" applyFill="1" applyProtection="1">
      <protection hidden="1"/>
    </xf>
    <xf numFmtId="0" fontId="35" fillId="11" borderId="0" xfId="7" applyFont="1" applyFill="1" applyProtection="1">
      <protection hidden="1"/>
    </xf>
    <xf numFmtId="0" fontId="3" fillId="12" borderId="0" xfId="7" applyFill="1" applyProtection="1">
      <protection hidden="1"/>
    </xf>
    <xf numFmtId="0" fontId="37" fillId="12" borderId="0" xfId="6" applyFont="1" applyFill="1" applyProtection="1">
      <protection hidden="1"/>
    </xf>
    <xf numFmtId="9" fontId="36" fillId="12" borderId="0" xfId="10" applyFont="1" applyFill="1" applyProtection="1">
      <protection hidden="1"/>
    </xf>
    <xf numFmtId="0" fontId="38" fillId="12" borderId="0" xfId="6" applyFont="1" applyFill="1" applyProtection="1">
      <protection hidden="1"/>
    </xf>
    <xf numFmtId="0" fontId="10" fillId="11" borderId="0" xfId="8" applyFill="1" applyAlignment="1" applyProtection="1">
      <alignment wrapText="1"/>
      <protection hidden="1"/>
    </xf>
    <xf numFmtId="0" fontId="39" fillId="10" borderId="0" xfId="6" applyFont="1" applyFill="1" applyProtection="1">
      <protection hidden="1"/>
    </xf>
    <xf numFmtId="0" fontId="40" fillId="9" borderId="0" xfId="6" applyFont="1" applyFill="1" applyProtection="1">
      <protection hidden="1"/>
    </xf>
    <xf numFmtId="0" fontId="13" fillId="0" borderId="0" xfId="6" applyFont="1" applyProtection="1">
      <protection hidden="1"/>
    </xf>
    <xf numFmtId="0" fontId="41" fillId="0" borderId="0" xfId="11" applyFont="1" applyAlignment="1" applyProtection="1">
      <alignment horizontal="center" vertical="center" wrapText="1"/>
      <protection hidden="1"/>
    </xf>
    <xf numFmtId="0" fontId="41" fillId="0" borderId="0" xfId="11" applyFont="1" applyAlignment="1">
      <alignment horizontal="center" vertical="center" wrapText="1"/>
    </xf>
    <xf numFmtId="0" fontId="0" fillId="13" borderId="0" xfId="0" applyFill="1"/>
    <xf numFmtId="0" fontId="42" fillId="0" borderId="0" xfId="11" applyFont="1" applyAlignment="1">
      <alignment horizontal="center" vertical="center" wrapText="1"/>
    </xf>
    <xf numFmtId="0" fontId="3" fillId="0" borderId="0" xfId="12"/>
    <xf numFmtId="0" fontId="10" fillId="14" borderId="0" xfId="11" applyFont="1" applyFill="1" applyAlignment="1">
      <alignment vertical="top" wrapText="1"/>
    </xf>
    <xf numFmtId="0" fontId="43" fillId="14" borderId="0" xfId="11" applyFont="1" applyFill="1" applyAlignment="1">
      <alignment vertical="top" wrapText="1"/>
    </xf>
    <xf numFmtId="10" fontId="10" fillId="14" borderId="0" xfId="11" applyNumberFormat="1" applyFont="1" applyFill="1" applyAlignment="1">
      <alignment vertical="top" wrapText="1"/>
    </xf>
    <xf numFmtId="10" fontId="0" fillId="0" borderId="0" xfId="0" applyNumberFormat="1"/>
    <xf numFmtId="0" fontId="43" fillId="15" borderId="0" xfId="11" applyFont="1" applyFill="1" applyAlignment="1">
      <alignment wrapText="1"/>
    </xf>
    <xf numFmtId="0" fontId="10" fillId="0" borderId="0" xfId="11" applyFont="1"/>
    <xf numFmtId="0" fontId="41" fillId="16" borderId="0" xfId="11" applyFont="1" applyFill="1" applyAlignment="1">
      <alignment wrapText="1"/>
    </xf>
    <xf numFmtId="0" fontId="6" fillId="16" borderId="0" xfId="11" applyFill="1"/>
    <xf numFmtId="0" fontId="6" fillId="16" borderId="0" xfId="11" applyFill="1" applyAlignment="1">
      <alignment wrapText="1"/>
    </xf>
    <xf numFmtId="0" fontId="40" fillId="0" borderId="0" xfId="0" applyFont="1"/>
    <xf numFmtId="0" fontId="7" fillId="0" borderId="0" xfId="0" applyFont="1"/>
    <xf numFmtId="0" fontId="7" fillId="0" borderId="0" xfId="0" applyFont="1" applyAlignment="1">
      <alignment wrapText="1"/>
    </xf>
    <xf numFmtId="0" fontId="7" fillId="10" borderId="0" xfId="0" applyFont="1" applyFill="1" applyAlignment="1">
      <alignment horizontal="left" wrapText="1"/>
    </xf>
    <xf numFmtId="10" fontId="0" fillId="0" borderId="0" xfId="0" applyNumberFormat="1" applyAlignment="1">
      <alignment wrapText="1"/>
    </xf>
    <xf numFmtId="10" fontId="0" fillId="3" borderId="0" xfId="9" applyNumberFormat="1" applyFont="1" applyFill="1" applyAlignment="1">
      <alignment wrapText="1"/>
    </xf>
    <xf numFmtId="9" fontId="0" fillId="0" borderId="0" xfId="9" applyFont="1" applyFill="1" applyAlignment="1">
      <alignment wrapText="1"/>
    </xf>
    <xf numFmtId="10" fontId="0" fillId="0" borderId="0" xfId="9" applyNumberFormat="1" applyFont="1" applyFill="1" applyAlignment="1">
      <alignment wrapText="1"/>
    </xf>
    <xf numFmtId="166" fontId="0" fillId="3" borderId="0" xfId="0" applyNumberFormat="1" applyFill="1" applyAlignment="1">
      <alignment wrapText="1"/>
    </xf>
    <xf numFmtId="166" fontId="0" fillId="0" borderId="0" xfId="0" applyNumberFormat="1"/>
    <xf numFmtId="0" fontId="3" fillId="17" borderId="0" xfId="3" applyFill="1"/>
    <xf numFmtId="0" fontId="3" fillId="0" borderId="0" xfId="15"/>
    <xf numFmtId="0" fontId="0" fillId="3" borderId="0" xfId="0" applyFill="1"/>
    <xf numFmtId="0" fontId="5" fillId="0" borderId="0" xfId="15" applyFont="1" applyAlignment="1">
      <alignment vertical="top" wrapText="1"/>
    </xf>
    <xf numFmtId="0" fontId="6" fillId="0" borderId="0" xfId="16" applyAlignment="1">
      <alignment vertical="top" wrapText="1"/>
    </xf>
    <xf numFmtId="0" fontId="45" fillId="16" borderId="0" xfId="16" applyFont="1" applyFill="1" applyAlignment="1">
      <alignment vertical="top" wrapText="1"/>
    </xf>
    <xf numFmtId="0" fontId="40" fillId="0" borderId="0" xfId="16" applyFont="1" applyAlignment="1">
      <alignment vertical="top" wrapText="1"/>
    </xf>
    <xf numFmtId="0" fontId="3" fillId="0" borderId="0" xfId="3" quotePrefix="1"/>
    <xf numFmtId="0" fontId="12" fillId="0" borderId="0" xfId="6" applyFont="1" applyAlignment="1">
      <alignment wrapText="1"/>
    </xf>
    <xf numFmtId="0" fontId="6" fillId="0" borderId="0" xfId="6"/>
    <xf numFmtId="0" fontId="6" fillId="0" borderId="0" xfId="6" applyAlignment="1">
      <alignment vertical="top"/>
    </xf>
    <xf numFmtId="0" fontId="6" fillId="6" borderId="3" xfId="6" applyFill="1" applyBorder="1"/>
    <xf numFmtId="0" fontId="6" fillId="6" borderId="5" xfId="6" applyFill="1" applyBorder="1"/>
    <xf numFmtId="0" fontId="6" fillId="6" borderId="2" xfId="6" applyFill="1" applyBorder="1"/>
    <xf numFmtId="0" fontId="16" fillId="0" borderId="0" xfId="6" applyFont="1"/>
    <xf numFmtId="0" fontId="0" fillId="0" borderId="0" xfId="6" applyFont="1"/>
    <xf numFmtId="0" fontId="46" fillId="0" borderId="0" xfId="6" applyFont="1"/>
    <xf numFmtId="0" fontId="6" fillId="0" borderId="0" xfId="6" applyAlignment="1">
      <alignment wrapText="1"/>
    </xf>
    <xf numFmtId="0" fontId="6" fillId="0" borderId="3" xfId="6" applyBorder="1"/>
    <xf numFmtId="0" fontId="47" fillId="0" borderId="0" xfId="6" applyFont="1" applyAlignment="1">
      <alignment wrapText="1"/>
    </xf>
    <xf numFmtId="0" fontId="6" fillId="0" borderId="3" xfId="6" applyBorder="1" applyAlignment="1">
      <alignment vertical="center"/>
    </xf>
    <xf numFmtId="0" fontId="6" fillId="0" borderId="4" xfId="6" applyBorder="1" applyAlignment="1">
      <alignment vertical="center"/>
    </xf>
    <xf numFmtId="0" fontId="6" fillId="0" borderId="5" xfId="6" applyBorder="1" applyAlignment="1">
      <alignment vertical="center"/>
    </xf>
    <xf numFmtId="0" fontId="3" fillId="0" borderId="3" xfId="17" applyBorder="1" applyAlignment="1">
      <alignment wrapText="1"/>
    </xf>
    <xf numFmtId="0" fontId="6" fillId="10" borderId="4" xfId="6" applyFill="1" applyBorder="1" applyAlignment="1">
      <alignment wrapText="1"/>
    </xf>
    <xf numFmtId="0" fontId="16" fillId="10" borderId="4" xfId="6" applyFont="1" applyFill="1" applyBorder="1" applyAlignment="1">
      <alignment wrapText="1"/>
    </xf>
    <xf numFmtId="0" fontId="16" fillId="10" borderId="5" xfId="6" applyFont="1" applyFill="1" applyBorder="1" applyAlignment="1">
      <alignment wrapText="1"/>
    </xf>
    <xf numFmtId="0" fontId="3" fillId="0" borderId="2" xfId="17" applyBorder="1" applyAlignment="1">
      <alignment wrapText="1"/>
    </xf>
    <xf numFmtId="0" fontId="16" fillId="10" borderId="15" xfId="6" applyFont="1" applyFill="1" applyBorder="1" applyAlignment="1">
      <alignment wrapText="1"/>
    </xf>
    <xf numFmtId="0" fontId="16" fillId="10" borderId="16" xfId="6" applyFont="1" applyFill="1" applyBorder="1" applyAlignment="1">
      <alignment wrapText="1"/>
    </xf>
    <xf numFmtId="0" fontId="12" fillId="0" borderId="3" xfId="6" applyFont="1" applyBorder="1"/>
    <xf numFmtId="49" fontId="48" fillId="0" borderId="4" xfId="18" applyNumberFormat="1" applyFont="1" applyBorder="1" applyAlignment="1">
      <alignment wrapText="1"/>
    </xf>
    <xf numFmtId="49" fontId="48" fillId="0" borderId="5" xfId="18" applyNumberFormat="1" applyFont="1" applyBorder="1" applyAlignment="1">
      <alignment wrapText="1"/>
    </xf>
    <xf numFmtId="49" fontId="48" fillId="0" borderId="15" xfId="18" applyNumberFormat="1" applyFont="1" applyBorder="1" applyAlignment="1">
      <alignment wrapText="1"/>
    </xf>
    <xf numFmtId="49" fontId="48" fillId="0" borderId="3" xfId="18" applyNumberFormat="1" applyFont="1" applyBorder="1" applyAlignment="1">
      <alignment wrapText="1"/>
    </xf>
    <xf numFmtId="49" fontId="48" fillId="0" borderId="16" xfId="18" applyNumberFormat="1" applyFont="1" applyBorder="1" applyAlignment="1">
      <alignment wrapText="1"/>
    </xf>
    <xf numFmtId="49" fontId="48" fillId="0" borderId="14" xfId="18" applyNumberFormat="1" applyFont="1" applyBorder="1" applyAlignment="1">
      <alignment wrapText="1"/>
    </xf>
    <xf numFmtId="0" fontId="12" fillId="0" borderId="16" xfId="6" applyFont="1" applyBorder="1"/>
    <xf numFmtId="0" fontId="14" fillId="0" borderId="0" xfId="6" applyFont="1"/>
    <xf numFmtId="0" fontId="49" fillId="0" borderId="0" xfId="6" applyFont="1"/>
    <xf numFmtId="0" fontId="44" fillId="0" borderId="0" xfId="6" applyFont="1"/>
    <xf numFmtId="0" fontId="50" fillId="0" borderId="0" xfId="6" applyFont="1"/>
    <xf numFmtId="0" fontId="6" fillId="3" borderId="6" xfId="6" applyFill="1" applyBorder="1"/>
    <xf numFmtId="0" fontId="6" fillId="3" borderId="11" xfId="6" applyFill="1" applyBorder="1"/>
    <xf numFmtId="0" fontId="6" fillId="3" borderId="12" xfId="6" applyFill="1" applyBorder="1"/>
    <xf numFmtId="0" fontId="6" fillId="12" borderId="6" xfId="6" applyFill="1" applyBorder="1"/>
    <xf numFmtId="0" fontId="6" fillId="12" borderId="11" xfId="6" applyFill="1" applyBorder="1" applyAlignment="1">
      <alignment horizontal="center" wrapText="1"/>
    </xf>
    <xf numFmtId="2" fontId="6" fillId="12" borderId="12" xfId="10" applyNumberFormat="1" applyFont="1" applyFill="1" applyBorder="1"/>
    <xf numFmtId="0" fontId="12" fillId="3" borderId="7" xfId="6" applyFont="1" applyFill="1" applyBorder="1"/>
    <xf numFmtId="167" fontId="6" fillId="3" borderId="0" xfId="6" applyNumberFormat="1" applyFill="1"/>
    <xf numFmtId="0" fontId="6" fillId="3" borderId="13" xfId="6" applyFill="1" applyBorder="1"/>
    <xf numFmtId="0" fontId="51" fillId="0" borderId="0" xfId="6" applyFont="1"/>
    <xf numFmtId="0" fontId="6" fillId="12" borderId="7" xfId="6" applyFill="1" applyBorder="1"/>
    <xf numFmtId="0" fontId="6" fillId="12" borderId="0" xfId="6" applyFill="1" applyAlignment="1">
      <alignment horizontal="center"/>
    </xf>
    <xf numFmtId="0" fontId="6" fillId="12" borderId="13" xfId="10" applyNumberFormat="1" applyFont="1" applyFill="1" applyBorder="1"/>
    <xf numFmtId="0" fontId="6" fillId="3" borderId="7" xfId="6" applyFill="1" applyBorder="1"/>
    <xf numFmtId="0" fontId="6" fillId="3" borderId="0" xfId="6" applyFill="1"/>
    <xf numFmtId="0" fontId="6" fillId="3" borderId="13" xfId="6" applyFill="1" applyBorder="1" applyAlignment="1">
      <alignment horizontal="left"/>
    </xf>
    <xf numFmtId="0" fontId="16" fillId="3" borderId="14" xfId="6" applyFont="1" applyFill="1" applyBorder="1" applyAlignment="1">
      <alignment wrapText="1"/>
    </xf>
    <xf numFmtId="0" fontId="6" fillId="3" borderId="15" xfId="6" applyFill="1" applyBorder="1"/>
    <xf numFmtId="0" fontId="6" fillId="3" borderId="16" xfId="6" applyFill="1" applyBorder="1"/>
    <xf numFmtId="0" fontId="6" fillId="12" borderId="14" xfId="6" applyFill="1" applyBorder="1"/>
    <xf numFmtId="0" fontId="6" fillId="12" borderId="15" xfId="6" applyFill="1" applyBorder="1" applyAlignment="1">
      <alignment horizontal="center"/>
    </xf>
    <xf numFmtId="0" fontId="6" fillId="12" borderId="16" xfId="10" applyNumberFormat="1" applyFont="1" applyFill="1" applyBorder="1"/>
    <xf numFmtId="9" fontId="6" fillId="0" borderId="0" xfId="6" applyNumberFormat="1"/>
    <xf numFmtId="168" fontId="6" fillId="18" borderId="0" xfId="10" applyNumberFormat="1" applyFont="1" applyFill="1"/>
    <xf numFmtId="167" fontId="6" fillId="0" borderId="0" xfId="6" applyNumberFormat="1"/>
    <xf numFmtId="0" fontId="6" fillId="18" borderId="0" xfId="6" applyFill="1"/>
    <xf numFmtId="0" fontId="3" fillId="10" borderId="0" xfId="17" applyFill="1" applyProtection="1">
      <protection hidden="1"/>
    </xf>
    <xf numFmtId="0" fontId="52" fillId="0" borderId="0" xfId="21"/>
    <xf numFmtId="0" fontId="3" fillId="10" borderId="18" xfId="17" applyFill="1" applyBorder="1" applyProtection="1">
      <protection hidden="1"/>
    </xf>
    <xf numFmtId="1" fontId="3" fillId="10" borderId="18" xfId="17" applyNumberFormat="1" applyFill="1" applyBorder="1" applyProtection="1">
      <protection hidden="1"/>
    </xf>
    <xf numFmtId="2" fontId="3" fillId="0" borderId="17" xfId="17" applyNumberFormat="1" applyBorder="1" applyProtection="1">
      <protection hidden="1"/>
    </xf>
    <xf numFmtId="1" fontId="3" fillId="0" borderId="17" xfId="17" applyNumberFormat="1" applyBorder="1" applyProtection="1">
      <protection hidden="1"/>
    </xf>
    <xf numFmtId="0" fontId="3" fillId="0" borderId="17" xfId="17" applyBorder="1" applyProtection="1">
      <protection hidden="1"/>
    </xf>
    <xf numFmtId="0" fontId="3" fillId="10" borderId="17" xfId="17" applyFill="1" applyBorder="1" applyProtection="1">
      <protection hidden="1"/>
    </xf>
    <xf numFmtId="1" fontId="3" fillId="10" borderId="17" xfId="17" applyNumberFormat="1" applyFill="1" applyBorder="1" applyProtection="1">
      <protection hidden="1"/>
    </xf>
    <xf numFmtId="165" fontId="3" fillId="10" borderId="17" xfId="17" applyNumberFormat="1" applyFill="1" applyBorder="1" applyProtection="1">
      <protection hidden="1"/>
    </xf>
    <xf numFmtId="0" fontId="3" fillId="10" borderId="19" xfId="17" applyFill="1" applyBorder="1" applyProtection="1">
      <protection hidden="1"/>
    </xf>
    <xf numFmtId="1" fontId="3" fillId="10" borderId="19" xfId="17" applyNumberFormat="1" applyFill="1" applyBorder="1" applyProtection="1">
      <protection hidden="1"/>
    </xf>
    <xf numFmtId="0" fontId="3" fillId="10" borderId="0" xfId="17" applyFill="1" applyAlignment="1" applyProtection="1">
      <alignment wrapText="1"/>
      <protection hidden="1"/>
    </xf>
    <xf numFmtId="0" fontId="5" fillId="10" borderId="20" xfId="17" applyFont="1" applyFill="1" applyBorder="1" applyAlignment="1" applyProtection="1">
      <alignment wrapText="1"/>
      <protection hidden="1"/>
    </xf>
    <xf numFmtId="0" fontId="5" fillId="10" borderId="21" xfId="17" applyFont="1" applyFill="1" applyBorder="1" applyAlignment="1" applyProtection="1">
      <alignment wrapText="1"/>
      <protection hidden="1"/>
    </xf>
    <xf numFmtId="2" fontId="3" fillId="10" borderId="17" xfId="17" applyNumberFormat="1" applyFill="1" applyBorder="1" applyProtection="1">
      <protection hidden="1"/>
    </xf>
    <xf numFmtId="0" fontId="3" fillId="10" borderId="22" xfId="17" applyFill="1" applyBorder="1" applyAlignment="1" applyProtection="1">
      <alignment wrapText="1"/>
      <protection hidden="1"/>
    </xf>
    <xf numFmtId="0" fontId="11" fillId="3" borderId="0" xfId="0" applyFont="1" applyFill="1"/>
    <xf numFmtId="0" fontId="10" fillId="3" borderId="0" xfId="11" applyFont="1" applyFill="1"/>
    <xf numFmtId="0" fontId="16" fillId="0" borderId="4" xfId="6" applyFont="1" applyBorder="1" applyAlignment="1">
      <alignment wrapText="1"/>
    </xf>
    <xf numFmtId="0" fontId="10" fillId="3" borderId="0" xfId="11" applyFont="1" applyFill="1" applyAlignment="1">
      <alignment wrapText="1"/>
    </xf>
    <xf numFmtId="0" fontId="0" fillId="19" borderId="0" xfId="0" applyFill="1"/>
    <xf numFmtId="9" fontId="6" fillId="9" borderId="0" xfId="6" applyNumberFormat="1" applyFill="1" applyProtection="1">
      <protection hidden="1"/>
    </xf>
    <xf numFmtId="0" fontId="3" fillId="0" borderId="0" xfId="7" applyProtection="1">
      <protection hidden="1"/>
    </xf>
    <xf numFmtId="0" fontId="3" fillId="9" borderId="0" xfId="7" applyFill="1" applyAlignment="1" applyProtection="1">
      <alignment horizontal="center"/>
      <protection hidden="1"/>
    </xf>
    <xf numFmtId="0" fontId="6" fillId="0" borderId="0" xfId="10" applyNumberFormat="1" applyFont="1"/>
    <xf numFmtId="0" fontId="52" fillId="17" borderId="0" xfId="21" applyFill="1"/>
    <xf numFmtId="0" fontId="52" fillId="17" borderId="0" xfId="21" quotePrefix="1" applyFill="1"/>
    <xf numFmtId="0" fontId="3" fillId="17" borderId="0" xfId="3" quotePrefix="1" applyFill="1"/>
    <xf numFmtId="0" fontId="36" fillId="12" borderId="0" xfId="6" applyFont="1" applyFill="1" applyAlignment="1" applyProtection="1">
      <alignment horizontal="left" wrapText="1"/>
      <protection hidden="1"/>
    </xf>
    <xf numFmtId="0" fontId="21" fillId="0" borderId="8" xfId="6" applyFont="1" applyBorder="1" applyAlignment="1" applyProtection="1">
      <alignment horizontal="left"/>
      <protection hidden="1"/>
    </xf>
    <xf numFmtId="0" fontId="21" fillId="0" borderId="9" xfId="6" applyFont="1" applyBorder="1" applyAlignment="1" applyProtection="1">
      <alignment horizontal="left"/>
      <protection hidden="1"/>
    </xf>
    <xf numFmtId="0" fontId="21" fillId="0" borderId="10" xfId="6" applyFont="1" applyBorder="1" applyAlignment="1" applyProtection="1">
      <alignment horizontal="left"/>
      <protection hidden="1"/>
    </xf>
    <xf numFmtId="0" fontId="23" fillId="0" borderId="8" xfId="7" applyFont="1" applyBorder="1" applyAlignment="1" applyProtection="1">
      <alignment horizontal="left"/>
      <protection hidden="1"/>
    </xf>
    <xf numFmtId="0" fontId="23" fillId="0" borderId="9" xfId="7" applyFont="1" applyBorder="1" applyAlignment="1" applyProtection="1">
      <alignment horizontal="left"/>
      <protection hidden="1"/>
    </xf>
    <xf numFmtId="0" fontId="23" fillId="0" borderId="10" xfId="7" applyFont="1" applyBorder="1" applyAlignment="1" applyProtection="1">
      <alignment horizontal="left"/>
      <protection hidden="1"/>
    </xf>
    <xf numFmtId="1" fontId="3" fillId="9" borderId="0" xfId="7" applyNumberFormat="1" applyFill="1" applyAlignment="1" applyProtection="1">
      <alignment horizontal="center"/>
      <protection hidden="1"/>
    </xf>
    <xf numFmtId="164" fontId="3" fillId="10" borderId="0" xfId="9" applyNumberFormat="1" applyFont="1" applyFill="1" applyAlignment="1" applyProtection="1">
      <alignment horizontal="center"/>
      <protection hidden="1"/>
    </xf>
    <xf numFmtId="0" fontId="25" fillId="11" borderId="0" xfId="7" applyFont="1" applyFill="1" applyAlignment="1" applyProtection="1">
      <alignment horizontal="left"/>
      <protection hidden="1"/>
    </xf>
    <xf numFmtId="2" fontId="32" fillId="9" borderId="0" xfId="7" applyNumberFormat="1" applyFont="1" applyFill="1" applyAlignment="1" applyProtection="1">
      <alignment horizontal="left"/>
      <protection hidden="1"/>
    </xf>
    <xf numFmtId="0" fontId="3" fillId="9" borderId="0" xfId="7" applyFill="1" applyAlignment="1" applyProtection="1">
      <alignment horizontal="left"/>
      <protection hidden="1"/>
    </xf>
    <xf numFmtId="0" fontId="6" fillId="0" borderId="0" xfId="6" applyProtection="1">
      <protection hidden="1"/>
    </xf>
    <xf numFmtId="2" fontId="32" fillId="0" borderId="0" xfId="7" applyNumberFormat="1" applyFont="1" applyAlignment="1" applyProtection="1">
      <alignment horizontal="left" wrapText="1"/>
      <protection hidden="1"/>
    </xf>
    <xf numFmtId="1" fontId="3" fillId="9" borderId="0" xfId="7" applyNumberFormat="1" applyFill="1" applyAlignment="1" applyProtection="1">
      <alignment horizontal="left" vertical="center"/>
      <protection hidden="1"/>
    </xf>
    <xf numFmtId="0" fontId="16" fillId="0" borderId="0" xfId="6" applyFont="1" applyAlignment="1">
      <alignment horizontal="center" wrapText="1"/>
    </xf>
    <xf numFmtId="0" fontId="16" fillId="0" borderId="6" xfId="6" applyFont="1" applyBorder="1" applyAlignment="1">
      <alignment horizontal="center" vertical="center" wrapText="1"/>
    </xf>
    <xf numFmtId="0" fontId="16" fillId="0" borderId="11" xfId="6" applyFont="1" applyBorder="1" applyAlignment="1">
      <alignment horizontal="center" vertical="center" wrapText="1"/>
    </xf>
    <xf numFmtId="0" fontId="16" fillId="0" borderId="12" xfId="6" applyFont="1" applyBorder="1" applyAlignment="1">
      <alignment horizontal="center" vertical="center"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6" fillId="0" borderId="3" xfId="6" applyBorder="1" applyAlignment="1">
      <alignment horizontal="center"/>
    </xf>
    <xf numFmtId="0" fontId="6" fillId="0" borderId="4" xfId="6" applyBorder="1" applyAlignment="1">
      <alignment horizontal="center"/>
    </xf>
    <xf numFmtId="0" fontId="6" fillId="0" borderId="5" xfId="6" applyBorder="1" applyAlignment="1">
      <alignment horizontal="center"/>
    </xf>
  </cellXfs>
  <cellStyles count="22">
    <cellStyle name="Head" xfId="2" xr:uid="{6BCEB519-286F-45E5-AE52-5DF732FCBD03}"/>
    <cellStyle name="Hyperlänk" xfId="21" builtinId="8"/>
    <cellStyle name="Normal" xfId="0" builtinId="0"/>
    <cellStyle name="Normal 2" xfId="1" xr:uid="{AFB7F7EA-9533-42E8-B017-278D1E92EB0C}"/>
    <cellStyle name="Normal 2 2" xfId="4" xr:uid="{A5A51986-C779-4348-A67D-B9B47C0C1303}"/>
    <cellStyle name="Normal 2 3" xfId="5" xr:uid="{039E6244-5604-409E-8D90-4CFA26E536E0}"/>
    <cellStyle name="Normal 2 3 2" xfId="17" xr:uid="{63E00011-477A-4774-899F-B62678EA0F21}"/>
    <cellStyle name="Normal 2 4" xfId="15" xr:uid="{DEFD0E76-F6FB-42F4-BA18-DC0E231EEBF3}"/>
    <cellStyle name="Normal 3" xfId="3" xr:uid="{37E016CB-ED58-43ED-8EA6-C76C4EF59285}"/>
    <cellStyle name="Normal 3 2" xfId="12" xr:uid="{BE65F7C8-CDF3-45AB-80CF-9F9C0A779B66}"/>
    <cellStyle name="Normal 4 2" xfId="13" xr:uid="{C8FF53F2-F772-4AD7-8671-7AF027E0B92E}"/>
    <cellStyle name="Normal 5" xfId="11" xr:uid="{9A5530BA-6C1E-46C6-83B6-F7CD6A9A78FE}"/>
    <cellStyle name="Normal 5 2" xfId="14" xr:uid="{754A1DF4-1495-41A4-A97C-4598334506AE}"/>
    <cellStyle name="Normal 6" xfId="16" xr:uid="{54261C6E-E1DF-4391-A22B-04175E1A54CC}"/>
    <cellStyle name="Normal 7 2" xfId="6" xr:uid="{B744DAD2-580E-430F-8D1F-ECDCB77679EE}"/>
    <cellStyle name="Normal_Granska dina miljövärden" xfId="8" xr:uid="{983B1327-0236-4C62-BF65-4AD48C7F00A9}"/>
    <cellStyle name="Normal_Granska Miljövärden" xfId="7" xr:uid="{22BF635A-B076-439E-9BE7-AD30101B5330}"/>
    <cellStyle name="Normal_Underlag till diagram_1" xfId="18" xr:uid="{6FD8D93F-9785-4D64-9C1C-906E8E4612E0}"/>
    <cellStyle name="Procent 2" xfId="20" xr:uid="{96D678DB-2351-45F8-8697-CB3FFB9705AB}"/>
    <cellStyle name="Procent 2 2" xfId="10" xr:uid="{A140AF79-4EC7-469B-A9AD-6EF6EC8A2DC6}"/>
    <cellStyle name="Procent 4" xfId="19" xr:uid="{ECA77A71-C48C-472E-9873-F6C80899E266}"/>
    <cellStyle name="Procent 6 2" xfId="9" xr:uid="{491FFEEF-80F2-4AC1-9FB2-DC0441D2EE34}"/>
  </cellStyles>
  <dxfs count="7">
    <dxf>
      <font>
        <b/>
        <i/>
      </font>
    </dxf>
    <dxf>
      <font>
        <b/>
        <i/>
        <strike val="0"/>
      </font>
    </dxf>
    <dxf>
      <font>
        <color rgb="FFFFFF99"/>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overlay val="0"/>
    </c:title>
    <c:autoTitleDeleted val="0"/>
    <c:plotArea>
      <c:layout/>
      <c:pieChart>
        <c:varyColors val="1"/>
        <c:ser>
          <c:idx val="0"/>
          <c:order val="0"/>
          <c:dPt>
            <c:idx val="0"/>
            <c:bubble3D val="0"/>
            <c:spPr>
              <a:solidFill>
                <a:srgbClr val="008200"/>
              </a:solidFill>
            </c:spPr>
            <c:extLst>
              <c:ext xmlns:c16="http://schemas.microsoft.com/office/drawing/2014/chart" uri="{C3380CC4-5D6E-409C-BE32-E72D297353CC}">
                <c16:uniqueId val="{00000001-0326-4646-9112-0146466289D4}"/>
              </c:ext>
            </c:extLst>
          </c:dPt>
          <c:dPt>
            <c:idx val="1"/>
            <c:bubble3D val="0"/>
            <c:spPr>
              <a:solidFill>
                <a:srgbClr val="66FF33"/>
              </a:solidFill>
            </c:spPr>
            <c:extLst>
              <c:ext xmlns:c16="http://schemas.microsoft.com/office/drawing/2014/chart" uri="{C3380CC4-5D6E-409C-BE32-E72D297353CC}">
                <c16:uniqueId val="{00000003-0326-4646-9112-0146466289D4}"/>
              </c:ext>
            </c:extLst>
          </c:dPt>
          <c:dPt>
            <c:idx val="2"/>
            <c:bubble3D val="0"/>
            <c:spPr>
              <a:solidFill>
                <a:srgbClr val="7030A0"/>
              </a:solidFill>
            </c:spPr>
            <c:extLst>
              <c:ext xmlns:c16="http://schemas.microsoft.com/office/drawing/2014/chart" uri="{C3380CC4-5D6E-409C-BE32-E72D297353CC}">
                <c16:uniqueId val="{00000005-0326-4646-9112-0146466289D4}"/>
              </c:ext>
            </c:extLst>
          </c:dPt>
          <c:dPt>
            <c:idx val="3"/>
            <c:bubble3D val="0"/>
            <c:spPr>
              <a:solidFill>
                <a:schemeClr val="tx1">
                  <a:lumMod val="50000"/>
                  <a:lumOff val="50000"/>
                </a:schemeClr>
              </a:solidFill>
            </c:spPr>
            <c:extLst>
              <c:ext xmlns:c16="http://schemas.microsoft.com/office/drawing/2014/chart" uri="{C3380CC4-5D6E-409C-BE32-E72D297353CC}">
                <c16:uniqueId val="{00000007-0326-4646-9112-0146466289D4}"/>
              </c:ext>
            </c:extLst>
          </c:dPt>
          <c:cat>
            <c:strRef>
              <c:f>'Underlag till diagram'!$G$34:$G$37</c:f>
              <c:strCache>
                <c:ptCount val="4"/>
                <c:pt idx="0">
                  <c:v>Återvunnen energi %</c:v>
                </c:pt>
                <c:pt idx="1">
                  <c:v>Förnybart %</c:v>
                </c:pt>
                <c:pt idx="2">
                  <c:v>Övrigt %</c:v>
                </c:pt>
                <c:pt idx="3">
                  <c:v>Fossilt %</c:v>
                </c:pt>
              </c:strCache>
            </c:strRef>
          </c:cat>
          <c:val>
            <c:numRef>
              <c:f>'Underlag till diagram'!$C$34:$C$37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326-4646-9112-0146466289D4}"/>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75278581603935E-3"/>
          <c:y val="0.88452940129921853"/>
          <c:w val="0.95703576764432885"/>
          <c:h val="0.1017071547330804"/>
        </c:manualLayout>
      </c:layout>
      <c:overlay val="0"/>
      <c:txPr>
        <a:bodyPr/>
        <a:lstStyle/>
        <a:p>
          <a:pPr rtl="0">
            <a:defRPr sz="1400"/>
          </a:pPr>
          <a:endParaRPr lang="sv-SE"/>
        </a:p>
      </c:txPr>
    </c:legend>
    <c:plotVisOnly val="1"/>
    <c:dispBlanksAs val="gap"/>
    <c:showDLblsOverMax val="0"/>
  </c:chart>
  <c:spPr>
    <a:solidFill>
      <a:srgbClr val="CCFFCC"/>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770164</xdr:colOff>
      <xdr:row>1</xdr:row>
      <xdr:rowOff>391885</xdr:rowOff>
    </xdr:from>
    <xdr:ext cx="1622654" cy="1612786"/>
    <xdr:pic>
      <xdr:nvPicPr>
        <xdr:cNvPr id="2" name="Picture 120">
          <a:extLst>
            <a:ext uri="{FF2B5EF4-FFF2-40B4-BE49-F238E27FC236}">
              <a16:creationId xmlns:a16="http://schemas.microsoft.com/office/drawing/2014/main" id="{E27FD704-AAE2-4782-A722-D717217BA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4014" y="931635"/>
          <a:ext cx="1622654" cy="1612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372428</xdr:colOff>
      <xdr:row>44</xdr:row>
      <xdr:rowOff>99538</xdr:rowOff>
    </xdr:from>
    <xdr:to>
      <xdr:col>8</xdr:col>
      <xdr:colOff>14288</xdr:colOff>
      <xdr:row>60</xdr:row>
      <xdr:rowOff>301943</xdr:rowOff>
    </xdr:to>
    <xdr:graphicFrame macro="">
      <xdr:nvGraphicFramePr>
        <xdr:cNvPr id="3" name="Diagram 2">
          <a:extLst>
            <a:ext uri="{FF2B5EF4-FFF2-40B4-BE49-F238E27FC236}">
              <a16:creationId xmlns:a16="http://schemas.microsoft.com/office/drawing/2014/main" id="{39D69183-A10D-486B-B745-CD9DC7A4C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ohebbi, Azin" id="{9997D064-05E5-4F42-88B7-DC6734B41CC4}" userId="S::azin.mohebbi@sweco.se::bb60cb34-3240-432a-a3e9-5b12653e4f60" providerId="AD"/>
  <person displayName="Kander, Amanda" id="{57D8D799-7BC8-46BC-94B7-456BB41CCB41}" userId="S::amanda.kander@sweco.se::f767b2b4-3a27-4dc5-81eb-1ab1db9bec71" providerId="AD"/>
</personList>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1" dT="2024-05-24T06:09:02.87" personId="{9997D064-05E5-4F42-88B7-DC6734B41CC4}" id="{15F08AEF-7F8D-4BFD-924A-B8278396C171}">
    <text>Ny för i år</text>
  </threadedComment>
  <threadedComment ref="AD1" dT="2024-05-31T09:54:29.30" personId="{57D8D799-7BC8-46BC-94B7-456BB41CCB41}" id="{C44D6BEF-876D-41B5-95CC-143B4C5EC1D8}" parentId="{15F08AEF-7F8D-4BFD-924A-B8278396C171}">
    <text>Manuellt ändrade. Långa länkar kom inte med i sin helhet. Genomgång mot kvalitetsnyckeln för att försäkra att alla länkar blir rätt.</text>
  </threadedComment>
  <threadedComment ref="AO2" dT="2024-05-24T06:13:16.56" personId="{9997D064-05E5-4F42-88B7-DC6734B41CC4}" id="{F8C3F51C-7839-46D1-9204-6350E7A07E59}">
    <text xml:space="preserve">https://kvalitetsnyckeln.energiforetagen.se/Sections/Administration/EmissionFactor.aspx
</text>
  </threadedComment>
  <threadedComment ref="W20" dT="2024-05-28T09:31:53.92" personId="{57D8D799-7BC8-46BC-94B7-456BB41CCB41}" id="{890A8C8C-0F9B-4BD1-8F83-3B00A3364952}">
    <text>Ändrat manuellt</text>
  </threadedComment>
  <threadedComment ref="AD60" dT="2024-05-31T09:47:51.24" personId="{57D8D799-7BC8-46BC-94B7-456BB41CCB41}" id="{2FE6734B-1F52-40B0-B856-EB7D05032741}">
    <text>Manuellt ändrad</text>
  </threadedComment>
  <threadedComment ref="K70" dT="2024-05-29T06:36:45.26" personId="{57D8D799-7BC8-46BC-94B7-456BB41CCB41}" id="{D6CCBF1C-E46A-49DE-A788-E31C7711880A}">
    <text>Manuellt ändrad</text>
  </threadedComment>
</ThreadedComments>
</file>

<file path=xl/threadedComments/threadedComment2.xml><?xml version="1.0" encoding="utf-8"?>
<ThreadedComments xmlns="http://schemas.microsoft.com/office/spreadsheetml/2018/threadedcomments" xmlns:x="http://schemas.openxmlformats.org/spreadsheetml/2006/main">
  <threadedComment ref="N450" dT="2024-05-24T21:39:19.61" personId="{57D8D799-7BC8-46BC-94B7-456BB41CCB41}" id="{0FA3E979-681A-4710-B724-D7D56D6456A3}">
    <text xml:space="preserve">Sekundära trädbränslen
</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vattenfall.se/foretag/fjarrvarme/miljo-och-hallbarhet/" TargetMode="External"/><Relationship Id="rId18" Type="http://schemas.openxmlformats.org/officeDocument/2006/relationships/hyperlink" Target="https://www.vattenfall.se/foretag/fjarrvarme/miljo-och-hallbarhet/" TargetMode="External"/><Relationship Id="rId26" Type="http://schemas.openxmlformats.org/officeDocument/2006/relationships/hyperlink" Target="https://www.btea.se/fjarrvarme/19321.fjarrvarmetariffer.html" TargetMode="External"/><Relationship Id="rId39" Type="http://schemas.openxmlformats.org/officeDocument/2006/relationships/hyperlink" Target="https://www.vattenfall.se/foretag/fjarrvarme/miljo-och-hallbarhet/" TargetMode="External"/><Relationship Id="rId21" Type="http://schemas.openxmlformats.org/officeDocument/2006/relationships/hyperlink" Target="https://www.vattenfall.se/foretag/fjarrvarme/miljo-och-hallbarhet/" TargetMode="External"/><Relationship Id="rId34" Type="http://schemas.openxmlformats.org/officeDocument/2006/relationships/hyperlink" Target="https://solorbioenergi.se/wp-content/uploads/2024/01/Miljovarden-2023-Landvetter.pdf" TargetMode="External"/><Relationship Id="rId42" Type="http://schemas.openxmlformats.org/officeDocument/2006/relationships/hyperlink" Target="https://www.eon.se/content/dam/eon-se/swe-documents/swe-fjarrvarme-natspecifika-miljovarden.pdf" TargetMode="External"/><Relationship Id="rId47" Type="http://schemas.openxmlformats.org/officeDocument/2006/relationships/hyperlink" Target="https://partilleenergi.se/foretag/fjarrvarme-for-foretag/" TargetMode="External"/><Relationship Id="rId50" Type="http://schemas.microsoft.com/office/2017/10/relationships/threadedComment" Target="../threadedComments/threadedComment1.xml"/><Relationship Id="rId7" Type="http://schemas.openxmlformats.org/officeDocument/2006/relationships/hyperlink" Target="https://www.hem.se/foretag/varme-och-kyla/var-fjarrvarme/" TargetMode="External"/><Relationship Id="rId2" Type="http://schemas.openxmlformats.org/officeDocument/2006/relationships/hyperlink" Target="http://www.borasem.se/milj&#246;v&#228;rden" TargetMode="External"/><Relationship Id="rId16" Type="http://schemas.openxmlformats.org/officeDocument/2006/relationships/hyperlink" Target="https://www.vattenfall.se/foretag/fjarrvarme/miljo-och-hallbarhet/" TargetMode="External"/><Relationship Id="rId29" Type="http://schemas.openxmlformats.org/officeDocument/2006/relationships/hyperlink" Target="https://solorbioenergi.se/wp-content/uploads/2017/03/Miljovarden-2023-Skinnskatteberg.pdf" TargetMode="External"/><Relationship Id="rId11" Type="http://schemas.openxmlformats.org/officeDocument/2006/relationships/hyperlink" Target="https://www.tekniskaverken.se/foretag/fjarrvarme/miljovarden-fjarrvarme-fjarrkyla/" TargetMode="External"/><Relationship Id="rId24" Type="http://schemas.openxmlformats.org/officeDocument/2006/relationships/hyperlink" Target="https://oresundskraft.se/ursprung/fjarrvarmens-klimatpaverkan/" TargetMode="External"/><Relationship Id="rId32" Type="http://schemas.openxmlformats.org/officeDocument/2006/relationships/hyperlink" Target="https://solorbioenergi.se/wp-content/uploads/2020/03/Miljovarden-2023-Pershyttan.pdf" TargetMode="External"/><Relationship Id="rId37" Type="http://schemas.openxmlformats.org/officeDocument/2006/relationships/hyperlink" Target="https://solorbioenergi.se/wp-content/uploads/2020/03/Miljovarden-2023-Bollebygd.pdf" TargetMode="External"/><Relationship Id="rId40" Type="http://schemas.openxmlformats.org/officeDocument/2006/relationships/hyperlink" Target="https://www.goteborgenergi.se/foretag/fjarrvarme/miljo-och-klimat" TargetMode="External"/><Relationship Id="rId45" Type="http://schemas.openxmlformats.org/officeDocument/2006/relationships/hyperlink" Target="https://www.tekniskaverken.se/foretag/fjarrvarme/miljovarden-fjarrvarme-fjarrkyla/" TargetMode="External"/><Relationship Id="rId5" Type="http://schemas.openxmlformats.org/officeDocument/2006/relationships/hyperlink" Target="https://fev.se/varme--kyla/fjarrvarme/miljovarden-och-bra-miljoval.html" TargetMode="External"/><Relationship Id="rId15" Type="http://schemas.openxmlformats.org/officeDocument/2006/relationships/hyperlink" Target="https://www.vattenfall.se/foretag/fjarrvarme/miljo-och-hallbarhet/" TargetMode="External"/><Relationship Id="rId23" Type="http://schemas.openxmlformats.org/officeDocument/2006/relationships/hyperlink" Target="https://adven.com/se/fjarrvarme/avesta/" TargetMode="External"/><Relationship Id="rId28" Type="http://schemas.openxmlformats.org/officeDocument/2006/relationships/hyperlink" Target="http://www.borasem.se/milj&#246;v&#228;rden" TargetMode="External"/><Relationship Id="rId36" Type="http://schemas.openxmlformats.org/officeDocument/2006/relationships/hyperlink" Target="https://solorbioenergi.se/wp-content/uploads/2020/03/Miljovarden-2023-Horndal.pdf" TargetMode="External"/><Relationship Id="rId49" Type="http://schemas.openxmlformats.org/officeDocument/2006/relationships/comments" Target="../comments1.xml"/><Relationship Id="rId10" Type="http://schemas.openxmlformats.org/officeDocument/2006/relationships/hyperlink" Target="https://sfab.se/hallbarhet/miljo-och-ekologisk-hallbarhet/miljovarden-och-branslen/" TargetMode="External"/><Relationship Id="rId19" Type="http://schemas.openxmlformats.org/officeDocument/2006/relationships/hyperlink" Target="https://www.vattenfall.se/foretag/fjarrvarme/miljo-och-hallbarhet/" TargetMode="External"/><Relationship Id="rId31" Type="http://schemas.openxmlformats.org/officeDocument/2006/relationships/hyperlink" Target="https://solorbioenergi.se/wp-content/uploads/2024/01/Miljovarden-2023-Garphyttan.pdf" TargetMode="External"/><Relationship Id="rId44" Type="http://schemas.openxmlformats.org/officeDocument/2006/relationships/hyperlink" Target="https://solorbioenergi.se/wp-content/uploads/2020/03/Miljovarden-2023-Vretstorp.pdf" TargetMode="External"/><Relationship Id="rId4" Type="http://schemas.openxmlformats.org/officeDocument/2006/relationships/hyperlink" Target="https://www.c4energi.se/privat/fjarrvarme/energimix/" TargetMode="External"/><Relationship Id="rId9" Type="http://schemas.openxmlformats.org/officeDocument/2006/relationships/hyperlink" Target="https://skovdeenergi.se/om-oss/miljo-och-hallbarhet/bra-miljoval-fjarrvarme/" TargetMode="External"/><Relationship Id="rId14" Type="http://schemas.openxmlformats.org/officeDocument/2006/relationships/hyperlink" Target="https://www.vattenfall.se/foretag/fjarrvarme/miljo-och-hallbarhet/" TargetMode="External"/><Relationship Id="rId22" Type="http://schemas.openxmlformats.org/officeDocument/2006/relationships/hyperlink" Target="https://www.vattenfall.se/foretag/fjarrvarme/miljo-och-hallbarhet/" TargetMode="External"/><Relationship Id="rId27" Type="http://schemas.openxmlformats.org/officeDocument/2006/relationships/hyperlink" Target="https://adven.com/se/fjarrvarme/mora/" TargetMode="External"/><Relationship Id="rId30" Type="http://schemas.openxmlformats.org/officeDocument/2006/relationships/hyperlink" Target="https://solorbioenergi.se/wp-content/uploads/2024/01/Miljovarden-2023-Odensbacken.pdf" TargetMode="External"/><Relationship Id="rId35" Type="http://schemas.openxmlformats.org/officeDocument/2006/relationships/hyperlink" Target="https://solorbioenergi.se/wp-content/uploads/2020/03/Miljovarden-2023-Svenljunga.pdf" TargetMode="External"/><Relationship Id="rId43" Type="http://schemas.openxmlformats.org/officeDocument/2006/relationships/hyperlink" Target="https://www.hem.se/foretag/varme-och-kyla/var-fjarrvarme/" TargetMode="External"/><Relationship Id="rId48" Type="http://schemas.openxmlformats.org/officeDocument/2006/relationships/vmlDrawing" Target="../drawings/vmlDrawing1.vml"/><Relationship Id="rId8" Type="http://schemas.openxmlformats.org/officeDocument/2006/relationships/hyperlink" Target="https://www.mse.se/tjanster/fjarrvarme/foretag/miljovarde-fjarrvarme/" TargetMode="External"/><Relationship Id="rId3" Type="http://schemas.openxmlformats.org/officeDocument/2006/relationships/hyperlink" Target="https://www.c4energi.se/privat/fjarrvarme/energimix/" TargetMode="External"/><Relationship Id="rId12" Type="http://schemas.openxmlformats.org/officeDocument/2006/relationships/hyperlink" Target="https://www.telge.se/fjarrvarme-energi/om-fjarrvarme/hallbar-fjarrvarme/arlig-allokering-co2-utslapp-fjarrvarme" TargetMode="External"/><Relationship Id="rId17" Type="http://schemas.openxmlformats.org/officeDocument/2006/relationships/hyperlink" Target="https://www.vattenfall.se/foretag/fjarrvarme/miljo-och-hallbarhet/" TargetMode="External"/><Relationship Id="rId25" Type="http://schemas.openxmlformats.org/officeDocument/2006/relationships/hyperlink" Target="https://solorbioenergi.se/wp-content/uploads/2024/01/Miljovarden-2023-Nora.pdf" TargetMode="External"/><Relationship Id="rId33" Type="http://schemas.openxmlformats.org/officeDocument/2006/relationships/hyperlink" Target="https://solorbioenergi.se/wp-content/uploads/2024/01/Miljovarden-2023-Molnlycke.pdf" TargetMode="External"/><Relationship Id="rId38" Type="http://schemas.openxmlformats.org/officeDocument/2006/relationships/hyperlink" Target="https://www.vattenfall.se/foretag/fjarrvarme/miljo-och-hallbarhet/" TargetMode="External"/><Relationship Id="rId46" Type="http://schemas.openxmlformats.org/officeDocument/2006/relationships/hyperlink" Target="https://www.telge.se/fjarrvarme-energi/om-fjarrvarme/hallbar-fjarrvarme/arlig-allokering-co2-utslapp-fjarrvarme" TargetMode="External"/><Relationship Id="rId20" Type="http://schemas.openxmlformats.org/officeDocument/2006/relationships/hyperlink" Target="https://www.vattenfall.se/foretag/fjarrvarme/miljo-och-hallbarhet/" TargetMode="External"/><Relationship Id="rId41" Type="http://schemas.openxmlformats.org/officeDocument/2006/relationships/hyperlink" Target="https://www.eon.se/content/dam/eon-se/swe-documents/swe-fjarrvarme-natspecifika-miljovarden.pdf" TargetMode="External"/><Relationship Id="rId1" Type="http://schemas.openxmlformats.org/officeDocument/2006/relationships/hyperlink" Target="https://www.stockholmexergi.se/miljo-och-hallbarhet/hallbarhetsrapporter/" TargetMode="External"/><Relationship Id="rId6" Type="http://schemas.openxmlformats.org/officeDocument/2006/relationships/hyperlink" Target="https://www.goteborgenergi.se/foretag/fjarrvarme/miljo-och-klima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ergiforetagen.se/4af4dc/globalassets/energiforetagen/statistik/fjarrvarme/miljovardering-av-fjarrvarme/hjalp-vid-berakning/vmk-overnskommelse-2023.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B1633-EF1C-4BE4-9391-6326727FD424}">
  <sheetPr>
    <tabColor theme="9" tint="0.59999389629810485"/>
  </sheetPr>
  <dimension ref="A1:AO484"/>
  <sheetViews>
    <sheetView zoomScale="70" zoomScaleNormal="70" workbookViewId="0">
      <pane xSplit="2" ySplit="1" topLeftCell="C2" activePane="bottomRight" state="frozen"/>
      <selection activeCell="B4" sqref="B4:E4"/>
      <selection pane="topRight" activeCell="B4" sqref="B4:E4"/>
      <selection pane="bottomLeft" activeCell="B4" sqref="B4:E4"/>
      <selection pane="bottomRight" activeCell="B4" sqref="B4:E4"/>
    </sheetView>
  </sheetViews>
  <sheetFormatPr defaultRowHeight="15" customHeight="1" x14ac:dyDescent="0.35"/>
  <cols>
    <col min="1" max="1" width="37.7265625" style="2" customWidth="1"/>
    <col min="2" max="2" width="22" style="2" customWidth="1"/>
    <col min="3" max="3" width="17.7265625" style="2" customWidth="1"/>
    <col min="4" max="4" width="8.81640625" style="2" bestFit="1" customWidth="1"/>
    <col min="5" max="5" width="10.81640625" style="2" bestFit="1" customWidth="1"/>
    <col min="6" max="6" width="8.81640625" style="2" bestFit="1" customWidth="1"/>
    <col min="7" max="7" width="8.7265625" style="2" customWidth="1"/>
    <col min="8" max="12" width="8.81640625" style="2" bestFit="1" customWidth="1"/>
    <col min="13" max="13" width="8.7265625" style="2"/>
    <col min="14" max="20" width="8.81640625" style="2" bestFit="1" customWidth="1"/>
    <col min="21" max="21" width="8.7265625" style="2"/>
    <col min="22" max="29" width="8.81640625" style="2" bestFit="1" customWidth="1"/>
    <col min="30" max="30" width="9.08984375" style="2" customWidth="1"/>
    <col min="31" max="31" width="8.81640625" style="2" bestFit="1" customWidth="1"/>
    <col min="32" max="34" width="8.7265625" style="2"/>
    <col min="35" max="35" width="22.90625" style="2" customWidth="1"/>
    <col min="36" max="38" width="8.7265625" style="2"/>
    <col min="39" max="39" width="32.7265625" style="2" customWidth="1"/>
    <col min="40" max="16384" width="8.7265625" style="2"/>
  </cols>
  <sheetData>
    <row r="1" spans="1:41" s="4" customFormat="1" ht="170" customHeight="1" thickBot="1" x14ac:dyDescent="0.4">
      <c r="A1" s="3" t="s">
        <v>621</v>
      </c>
      <c r="B1" s="3" t="s">
        <v>0</v>
      </c>
      <c r="C1" s="3" t="s">
        <v>622</v>
      </c>
      <c r="D1" s="3" t="s">
        <v>1</v>
      </c>
      <c r="E1" s="3" t="s">
        <v>715</v>
      </c>
      <c r="F1" s="3" t="s">
        <v>716</v>
      </c>
      <c r="G1" s="3" t="s">
        <v>717</v>
      </c>
      <c r="H1" s="3" t="s">
        <v>718</v>
      </c>
      <c r="I1" s="3" t="s">
        <v>719</v>
      </c>
      <c r="J1" s="3" t="s">
        <v>720</v>
      </c>
      <c r="K1" s="3" t="s">
        <v>721</v>
      </c>
      <c r="L1" s="3" t="s">
        <v>722</v>
      </c>
      <c r="M1" s="3" t="s">
        <v>723</v>
      </c>
      <c r="N1" s="3" t="s">
        <v>724</v>
      </c>
      <c r="O1" s="3" t="s">
        <v>718</v>
      </c>
      <c r="P1" s="3" t="s">
        <v>725</v>
      </c>
      <c r="Q1" s="3" t="s">
        <v>726</v>
      </c>
      <c r="R1" s="3" t="s">
        <v>727</v>
      </c>
      <c r="S1" s="3" t="s">
        <v>728</v>
      </c>
      <c r="T1" s="3" t="s">
        <v>729</v>
      </c>
      <c r="U1" s="3" t="s">
        <v>730</v>
      </c>
      <c r="V1" s="3" t="s">
        <v>731</v>
      </c>
      <c r="W1" s="3" t="s">
        <v>732</v>
      </c>
      <c r="X1" s="3" t="s">
        <v>718</v>
      </c>
      <c r="Y1" s="3" t="s">
        <v>725</v>
      </c>
      <c r="Z1" s="3" t="s">
        <v>726</v>
      </c>
      <c r="AA1" s="3" t="s">
        <v>733</v>
      </c>
      <c r="AB1" s="3" t="s">
        <v>728</v>
      </c>
      <c r="AC1" s="3" t="s">
        <v>729</v>
      </c>
      <c r="AD1" s="3" t="s">
        <v>734</v>
      </c>
      <c r="AE1" s="3" t="s">
        <v>735</v>
      </c>
      <c r="AG1" s="5" t="s">
        <v>939</v>
      </c>
      <c r="AI1" s="6" t="s">
        <v>940</v>
      </c>
      <c r="AJ1" s="7" t="s">
        <v>941</v>
      </c>
      <c r="AK1" s="8" t="s">
        <v>942</v>
      </c>
    </row>
    <row r="2" spans="1:41" ht="15" customHeight="1" x14ac:dyDescent="0.35">
      <c r="A2" s="2" t="s">
        <v>2</v>
      </c>
      <c r="B2" s="2" t="s">
        <v>3</v>
      </c>
      <c r="C2" s="2" t="s">
        <v>4</v>
      </c>
      <c r="D2" s="2">
        <v>2023</v>
      </c>
      <c r="E2" s="2">
        <v>0.17599999999999999</v>
      </c>
      <c r="F2" s="2" t="s">
        <v>625</v>
      </c>
      <c r="G2" s="2" t="s">
        <v>736</v>
      </c>
      <c r="H2" s="2">
        <v>1.1000000000000001</v>
      </c>
      <c r="I2" s="2">
        <v>0</v>
      </c>
      <c r="J2" s="2">
        <v>0</v>
      </c>
      <c r="K2" s="2">
        <v>0</v>
      </c>
      <c r="L2" s="2">
        <v>0</v>
      </c>
      <c r="M2" s="2" t="s">
        <v>43</v>
      </c>
      <c r="N2" s="2" t="s">
        <v>625</v>
      </c>
      <c r="O2" s="2" t="s">
        <v>625</v>
      </c>
      <c r="P2" s="2" t="s">
        <v>625</v>
      </c>
      <c r="Q2" s="2" t="s">
        <v>625</v>
      </c>
      <c r="R2" s="2" t="s">
        <v>625</v>
      </c>
      <c r="S2" s="2" t="s">
        <v>625</v>
      </c>
      <c r="T2" s="2" t="s">
        <v>625</v>
      </c>
      <c r="U2" s="2" t="s">
        <v>43</v>
      </c>
      <c r="V2" s="2" t="s">
        <v>625</v>
      </c>
      <c r="W2" s="2" t="s">
        <v>625</v>
      </c>
      <c r="X2" s="2" t="s">
        <v>625</v>
      </c>
      <c r="Y2" s="2" t="s">
        <v>625</v>
      </c>
      <c r="Z2" s="2" t="s">
        <v>625</v>
      </c>
      <c r="AA2" s="2" t="s">
        <v>625</v>
      </c>
      <c r="AB2" s="2" t="s">
        <v>625</v>
      </c>
      <c r="AC2" s="2" t="s">
        <v>625</v>
      </c>
      <c r="AD2" s="2" t="s">
        <v>43</v>
      </c>
      <c r="AE2" s="2" t="s">
        <v>625</v>
      </c>
      <c r="AG2" s="2" t="s">
        <v>629</v>
      </c>
      <c r="AI2" s="2" t="s">
        <v>626</v>
      </c>
      <c r="AJ2" s="2">
        <v>0</v>
      </c>
      <c r="AK2" s="2" t="s">
        <v>43</v>
      </c>
      <c r="AM2" s="9" t="s">
        <v>947</v>
      </c>
      <c r="AN2" s="10"/>
      <c r="AO2" s="10"/>
    </row>
    <row r="3" spans="1:41" ht="15" customHeight="1" x14ac:dyDescent="0.35">
      <c r="A3" s="2" t="s">
        <v>2</v>
      </c>
      <c r="B3" s="2" t="s">
        <v>4</v>
      </c>
      <c r="C3" s="2" t="s">
        <v>4</v>
      </c>
      <c r="D3" s="2">
        <v>2023</v>
      </c>
      <c r="E3" s="2">
        <v>4.1100000000000003</v>
      </c>
      <c r="F3" s="2">
        <v>10.805999999999999</v>
      </c>
      <c r="G3" s="2" t="s">
        <v>737</v>
      </c>
      <c r="H3" s="2">
        <v>1.1100000000000001</v>
      </c>
      <c r="I3" s="2">
        <v>0</v>
      </c>
      <c r="J3" s="2">
        <v>0</v>
      </c>
      <c r="K3" s="2">
        <v>0</v>
      </c>
      <c r="L3" s="2">
        <v>88</v>
      </c>
      <c r="M3" s="2" t="s">
        <v>43</v>
      </c>
      <c r="N3" s="2" t="s">
        <v>625</v>
      </c>
      <c r="O3" s="2" t="s">
        <v>625</v>
      </c>
      <c r="P3" s="2" t="s">
        <v>625</v>
      </c>
      <c r="Q3" s="2" t="s">
        <v>625</v>
      </c>
      <c r="R3" s="2" t="s">
        <v>625</v>
      </c>
      <c r="S3" s="2" t="s">
        <v>625</v>
      </c>
      <c r="T3" s="2" t="s">
        <v>625</v>
      </c>
      <c r="U3" s="2" t="s">
        <v>43</v>
      </c>
      <c r="V3" s="2" t="s">
        <v>625</v>
      </c>
      <c r="W3" s="2" t="s">
        <v>625</v>
      </c>
      <c r="X3" s="2" t="s">
        <v>625</v>
      </c>
      <c r="Y3" s="2" t="s">
        <v>625</v>
      </c>
      <c r="Z3" s="2" t="s">
        <v>625</v>
      </c>
      <c r="AA3" s="2" t="s">
        <v>625</v>
      </c>
      <c r="AB3" s="2" t="s">
        <v>625</v>
      </c>
      <c r="AC3" s="2" t="s">
        <v>625</v>
      </c>
      <c r="AD3" s="2" t="s">
        <v>43</v>
      </c>
      <c r="AE3" s="2" t="s">
        <v>625</v>
      </c>
      <c r="AG3" s="2" t="s">
        <v>629</v>
      </c>
      <c r="AI3" s="2" t="s">
        <v>626</v>
      </c>
      <c r="AJ3" s="2">
        <v>0</v>
      </c>
      <c r="AK3" s="2" t="s">
        <v>43</v>
      </c>
      <c r="AM3" s="10" t="s">
        <v>943</v>
      </c>
      <c r="AN3" s="10">
        <v>2.1</v>
      </c>
      <c r="AO3" s="10"/>
    </row>
    <row r="4" spans="1:41" ht="15" customHeight="1" x14ac:dyDescent="0.35">
      <c r="A4" s="2" t="s">
        <v>2</v>
      </c>
      <c r="B4" s="2" t="s">
        <v>5</v>
      </c>
      <c r="C4" s="2" t="s">
        <v>4</v>
      </c>
      <c r="D4" s="2">
        <v>2023</v>
      </c>
      <c r="E4" s="2">
        <v>1.0999999999999999E-2</v>
      </c>
      <c r="F4" s="2" t="s">
        <v>625</v>
      </c>
      <c r="G4" s="2" t="s">
        <v>736</v>
      </c>
      <c r="H4" s="2">
        <v>1.1000000000000001</v>
      </c>
      <c r="I4" s="2">
        <v>0</v>
      </c>
      <c r="J4" s="2">
        <v>0</v>
      </c>
      <c r="K4" s="2">
        <v>0</v>
      </c>
      <c r="L4" s="2">
        <v>0</v>
      </c>
      <c r="M4" s="2" t="s">
        <v>43</v>
      </c>
      <c r="N4" s="2" t="s">
        <v>625</v>
      </c>
      <c r="O4" s="2" t="s">
        <v>625</v>
      </c>
      <c r="P4" s="2" t="s">
        <v>625</v>
      </c>
      <c r="Q4" s="2" t="s">
        <v>625</v>
      </c>
      <c r="R4" s="2" t="s">
        <v>625</v>
      </c>
      <c r="S4" s="2" t="s">
        <v>625</v>
      </c>
      <c r="T4" s="2" t="s">
        <v>625</v>
      </c>
      <c r="U4" s="2" t="s">
        <v>43</v>
      </c>
      <c r="V4" s="2" t="s">
        <v>625</v>
      </c>
      <c r="W4" s="2" t="s">
        <v>625</v>
      </c>
      <c r="X4" s="2" t="s">
        <v>625</v>
      </c>
      <c r="Y4" s="2" t="s">
        <v>625</v>
      </c>
      <c r="Z4" s="2" t="s">
        <v>625</v>
      </c>
      <c r="AA4" s="2" t="s">
        <v>625</v>
      </c>
      <c r="AB4" s="2" t="s">
        <v>625</v>
      </c>
      <c r="AC4" s="2" t="s">
        <v>625</v>
      </c>
      <c r="AD4" s="2" t="s">
        <v>43</v>
      </c>
      <c r="AE4" s="2" t="s">
        <v>625</v>
      </c>
      <c r="AG4" s="2" t="s">
        <v>629</v>
      </c>
      <c r="AI4" s="2" t="s">
        <v>626</v>
      </c>
      <c r="AJ4" s="2">
        <v>0</v>
      </c>
      <c r="AK4" s="2" t="s">
        <v>43</v>
      </c>
      <c r="AM4" s="10" t="s">
        <v>944</v>
      </c>
      <c r="AN4" s="10">
        <v>468</v>
      </c>
      <c r="AO4" s="10"/>
    </row>
    <row r="5" spans="1:41" ht="15" customHeight="1" x14ac:dyDescent="0.35">
      <c r="A5" s="2" t="s">
        <v>8</v>
      </c>
      <c r="B5" s="2" t="s">
        <v>9</v>
      </c>
      <c r="C5" s="2" t="s">
        <v>9</v>
      </c>
      <c r="D5" s="2">
        <v>2023</v>
      </c>
      <c r="E5" s="2">
        <v>3.0139999999999998</v>
      </c>
      <c r="F5" s="2" t="s">
        <v>625</v>
      </c>
      <c r="G5" s="2" t="s">
        <v>738</v>
      </c>
      <c r="H5" s="2">
        <v>0.53500000000000003</v>
      </c>
      <c r="I5" s="2">
        <v>0</v>
      </c>
      <c r="J5" s="2">
        <v>0</v>
      </c>
      <c r="K5" s="2">
        <v>0</v>
      </c>
      <c r="L5" s="2">
        <v>0</v>
      </c>
      <c r="M5" s="2" t="s">
        <v>43</v>
      </c>
      <c r="N5" s="2" t="s">
        <v>625</v>
      </c>
      <c r="O5" s="2" t="s">
        <v>625</v>
      </c>
      <c r="P5" s="2" t="s">
        <v>625</v>
      </c>
      <c r="Q5" s="2" t="s">
        <v>625</v>
      </c>
      <c r="R5" s="2" t="s">
        <v>625</v>
      </c>
      <c r="S5" s="2" t="s">
        <v>625</v>
      </c>
      <c r="T5" s="2" t="s">
        <v>625</v>
      </c>
      <c r="U5" s="2" t="s">
        <v>43</v>
      </c>
      <c r="V5" s="2" t="s">
        <v>625</v>
      </c>
      <c r="W5" s="2" t="s">
        <v>625</v>
      </c>
      <c r="X5" s="2" t="s">
        <v>625</v>
      </c>
      <c r="Y5" s="2" t="s">
        <v>625</v>
      </c>
      <c r="Z5" s="2" t="s">
        <v>625</v>
      </c>
      <c r="AA5" s="2" t="s">
        <v>625</v>
      </c>
      <c r="AB5" s="2" t="s">
        <v>625</v>
      </c>
      <c r="AC5" s="2" t="s">
        <v>625</v>
      </c>
      <c r="AD5" s="2" t="s">
        <v>43</v>
      </c>
      <c r="AE5" s="2" t="s">
        <v>625</v>
      </c>
      <c r="AG5" s="2" t="s">
        <v>629</v>
      </c>
      <c r="AI5" s="2" t="s">
        <v>626</v>
      </c>
      <c r="AJ5" s="2">
        <v>0</v>
      </c>
      <c r="AK5" s="2" t="s">
        <v>43</v>
      </c>
      <c r="AM5" s="10" t="s">
        <v>945</v>
      </c>
      <c r="AN5" s="10">
        <v>0.64</v>
      </c>
      <c r="AO5" s="10"/>
    </row>
    <row r="6" spans="1:41" ht="15" customHeight="1" x14ac:dyDescent="0.35">
      <c r="A6" s="2" t="s">
        <v>10</v>
      </c>
      <c r="B6" s="2" t="s">
        <v>11</v>
      </c>
      <c r="C6" s="2" t="s">
        <v>11</v>
      </c>
      <c r="D6" s="2">
        <v>2023</v>
      </c>
      <c r="E6" s="2">
        <v>1.7</v>
      </c>
      <c r="F6" s="2" t="s">
        <v>625</v>
      </c>
      <c r="G6" s="2" t="s">
        <v>739</v>
      </c>
      <c r="H6" s="2">
        <v>0.1</v>
      </c>
      <c r="I6" s="2">
        <v>0</v>
      </c>
      <c r="J6" s="2">
        <v>0</v>
      </c>
      <c r="K6" s="2">
        <v>0</v>
      </c>
      <c r="L6" s="2">
        <v>0</v>
      </c>
      <c r="M6" s="2" t="s">
        <v>628</v>
      </c>
      <c r="N6" s="2" t="s">
        <v>625</v>
      </c>
      <c r="O6" s="2" t="s">
        <v>625</v>
      </c>
      <c r="P6" s="2" t="s">
        <v>625</v>
      </c>
      <c r="Q6" s="2" t="s">
        <v>625</v>
      </c>
      <c r="R6" s="2" t="s">
        <v>625</v>
      </c>
      <c r="S6" s="2" t="s">
        <v>625</v>
      </c>
      <c r="T6" s="2" t="s">
        <v>625</v>
      </c>
      <c r="U6" s="2" t="s">
        <v>627</v>
      </c>
      <c r="V6" s="2" t="s">
        <v>625</v>
      </c>
      <c r="W6" s="2" t="s">
        <v>625</v>
      </c>
      <c r="X6" s="2" t="s">
        <v>625</v>
      </c>
      <c r="Y6" s="2" t="s">
        <v>625</v>
      </c>
      <c r="Z6" s="2" t="s">
        <v>625</v>
      </c>
      <c r="AA6" s="2" t="s">
        <v>625</v>
      </c>
      <c r="AB6" s="2" t="s">
        <v>625</v>
      </c>
      <c r="AC6" s="2" t="s">
        <v>625</v>
      </c>
      <c r="AD6" s="110" t="s">
        <v>43</v>
      </c>
      <c r="AE6" s="2" t="s">
        <v>625</v>
      </c>
      <c r="AG6" s="2" t="s">
        <v>629</v>
      </c>
      <c r="AI6" s="2" t="s">
        <v>626</v>
      </c>
      <c r="AJ6" s="2">
        <v>0</v>
      </c>
      <c r="AK6" s="2" t="s">
        <v>43</v>
      </c>
      <c r="AM6" s="10" t="s">
        <v>946</v>
      </c>
      <c r="AN6" s="10">
        <v>0.22</v>
      </c>
      <c r="AO6" s="10"/>
    </row>
    <row r="7" spans="1:41" ht="15" customHeight="1" x14ac:dyDescent="0.35">
      <c r="A7" s="2" t="s">
        <v>10</v>
      </c>
      <c r="B7" s="2" t="s">
        <v>12</v>
      </c>
      <c r="C7" s="2" t="s">
        <v>11</v>
      </c>
      <c r="D7" s="2">
        <v>2023</v>
      </c>
      <c r="E7" s="2">
        <v>0.2</v>
      </c>
      <c r="F7" s="2" t="s">
        <v>625</v>
      </c>
      <c r="G7" s="2" t="s">
        <v>739</v>
      </c>
      <c r="H7" s="2">
        <v>0.1</v>
      </c>
      <c r="I7" s="2">
        <v>0</v>
      </c>
      <c r="J7" s="2">
        <v>0</v>
      </c>
      <c r="K7" s="2">
        <v>0</v>
      </c>
      <c r="L7" s="2">
        <v>0</v>
      </c>
      <c r="M7" s="2" t="s">
        <v>628</v>
      </c>
      <c r="N7" s="2" t="s">
        <v>625</v>
      </c>
      <c r="O7" s="2" t="s">
        <v>625</v>
      </c>
      <c r="P7" s="2" t="s">
        <v>625</v>
      </c>
      <c r="Q7" s="2" t="s">
        <v>625</v>
      </c>
      <c r="R7" s="2" t="s">
        <v>625</v>
      </c>
      <c r="S7" s="2" t="s">
        <v>625</v>
      </c>
      <c r="T7" s="2" t="s">
        <v>625</v>
      </c>
      <c r="U7" s="2" t="s">
        <v>628</v>
      </c>
      <c r="V7" s="2" t="s">
        <v>625</v>
      </c>
      <c r="W7" s="2" t="s">
        <v>625</v>
      </c>
      <c r="X7" s="2" t="s">
        <v>625</v>
      </c>
      <c r="Y7" s="2" t="s">
        <v>625</v>
      </c>
      <c r="Z7" s="2" t="s">
        <v>625</v>
      </c>
      <c r="AA7" s="2" t="s">
        <v>625</v>
      </c>
      <c r="AB7" s="2" t="s">
        <v>625</v>
      </c>
      <c r="AC7" s="2" t="s">
        <v>625</v>
      </c>
      <c r="AD7" s="2" t="s">
        <v>628</v>
      </c>
      <c r="AE7" s="2" t="s">
        <v>625</v>
      </c>
      <c r="AG7" s="2" t="s">
        <v>629</v>
      </c>
      <c r="AI7" s="2" t="s">
        <v>626</v>
      </c>
      <c r="AJ7" s="2">
        <v>0</v>
      </c>
      <c r="AK7" s="2" t="s">
        <v>43</v>
      </c>
      <c r="AM7" s="10"/>
      <c r="AN7" s="10"/>
      <c r="AO7" s="10"/>
    </row>
    <row r="8" spans="1:41" ht="15" customHeight="1" x14ac:dyDescent="0.35">
      <c r="A8" s="2" t="s">
        <v>10</v>
      </c>
      <c r="B8" s="2" t="s">
        <v>13</v>
      </c>
      <c r="C8" s="2" t="s">
        <v>11</v>
      </c>
      <c r="D8" s="2">
        <v>2023</v>
      </c>
      <c r="E8" s="2">
        <v>0.4</v>
      </c>
      <c r="F8" s="2" t="s">
        <v>625</v>
      </c>
      <c r="G8" s="2" t="s">
        <v>740</v>
      </c>
      <c r="H8" s="2">
        <v>0.1</v>
      </c>
      <c r="I8" s="2">
        <v>0</v>
      </c>
      <c r="J8" s="2">
        <v>0</v>
      </c>
      <c r="K8" s="2">
        <v>0</v>
      </c>
      <c r="L8" s="2">
        <v>0</v>
      </c>
      <c r="M8" s="2" t="s">
        <v>628</v>
      </c>
      <c r="N8" s="2" t="s">
        <v>625</v>
      </c>
      <c r="O8" s="2" t="s">
        <v>625</v>
      </c>
      <c r="P8" s="2" t="s">
        <v>625</v>
      </c>
      <c r="Q8" s="2" t="s">
        <v>625</v>
      </c>
      <c r="R8" s="2" t="s">
        <v>625</v>
      </c>
      <c r="S8" s="2" t="s">
        <v>625</v>
      </c>
      <c r="T8" s="2" t="s">
        <v>625</v>
      </c>
      <c r="U8" s="2" t="s">
        <v>628</v>
      </c>
      <c r="V8" s="2" t="s">
        <v>625</v>
      </c>
      <c r="W8" s="2" t="s">
        <v>625</v>
      </c>
      <c r="X8" s="2" t="s">
        <v>625</v>
      </c>
      <c r="Y8" s="2" t="s">
        <v>625</v>
      </c>
      <c r="Z8" s="2" t="s">
        <v>625</v>
      </c>
      <c r="AA8" s="2" t="s">
        <v>625</v>
      </c>
      <c r="AB8" s="2" t="s">
        <v>625</v>
      </c>
      <c r="AC8" s="2" t="s">
        <v>625</v>
      </c>
      <c r="AD8" s="2" t="s">
        <v>628</v>
      </c>
      <c r="AE8" s="2" t="s">
        <v>625</v>
      </c>
      <c r="AG8" s="2" t="s">
        <v>629</v>
      </c>
      <c r="AI8" s="2" t="s">
        <v>626</v>
      </c>
      <c r="AJ8" s="2">
        <v>0</v>
      </c>
      <c r="AK8" s="2" t="s">
        <v>43</v>
      </c>
      <c r="AM8" s="9" t="s">
        <v>948</v>
      </c>
      <c r="AN8" s="10"/>
      <c r="AO8" s="10"/>
    </row>
    <row r="9" spans="1:41" ht="15" customHeight="1" x14ac:dyDescent="0.35">
      <c r="A9" s="2" t="s">
        <v>14</v>
      </c>
      <c r="B9" s="2" t="s">
        <v>15</v>
      </c>
      <c r="C9" s="2" t="s">
        <v>15</v>
      </c>
      <c r="D9" s="2">
        <v>2023</v>
      </c>
      <c r="E9" s="2">
        <v>1.353</v>
      </c>
      <c r="F9" s="2" t="s">
        <v>625</v>
      </c>
      <c r="G9" s="2" t="s">
        <v>741</v>
      </c>
      <c r="H9" s="2">
        <v>1.1000000000000001</v>
      </c>
      <c r="I9" s="2">
        <v>0</v>
      </c>
      <c r="J9" s="2">
        <v>0</v>
      </c>
      <c r="K9" s="2">
        <v>0</v>
      </c>
      <c r="L9" s="2" t="s">
        <v>625</v>
      </c>
      <c r="M9" s="2" t="s">
        <v>43</v>
      </c>
      <c r="N9" s="2" t="s">
        <v>625</v>
      </c>
      <c r="O9" s="2" t="s">
        <v>625</v>
      </c>
      <c r="P9" s="2" t="s">
        <v>625</v>
      </c>
      <c r="Q9" s="2" t="s">
        <v>625</v>
      </c>
      <c r="R9" s="2" t="s">
        <v>625</v>
      </c>
      <c r="S9" s="2" t="s">
        <v>625</v>
      </c>
      <c r="T9" s="2" t="s">
        <v>625</v>
      </c>
      <c r="U9" s="2" t="s">
        <v>43</v>
      </c>
      <c r="V9" s="2" t="s">
        <v>625</v>
      </c>
      <c r="W9" s="2" t="s">
        <v>625</v>
      </c>
      <c r="X9" s="2" t="s">
        <v>625</v>
      </c>
      <c r="Y9" s="2" t="s">
        <v>625</v>
      </c>
      <c r="Z9" s="2" t="s">
        <v>625</v>
      </c>
      <c r="AA9" s="2" t="s">
        <v>625</v>
      </c>
      <c r="AB9" s="2" t="s">
        <v>625</v>
      </c>
      <c r="AC9" s="2" t="s">
        <v>625</v>
      </c>
      <c r="AD9" s="2" t="s">
        <v>43</v>
      </c>
      <c r="AE9" s="2" t="s">
        <v>625</v>
      </c>
      <c r="AG9" s="2" t="s">
        <v>629</v>
      </c>
      <c r="AI9" s="2" t="s">
        <v>626</v>
      </c>
      <c r="AJ9" s="2">
        <v>0</v>
      </c>
      <c r="AK9" s="2" t="s">
        <v>43</v>
      </c>
      <c r="AM9" s="10" t="s">
        <v>943</v>
      </c>
      <c r="AN9" s="10">
        <v>2.2999999999999998</v>
      </c>
      <c r="AO9" s="10"/>
    </row>
    <row r="10" spans="1:41" ht="15" customHeight="1" x14ac:dyDescent="0.35">
      <c r="A10" s="2" t="s">
        <v>16</v>
      </c>
      <c r="B10" s="2" t="s">
        <v>17</v>
      </c>
      <c r="C10" s="2" t="s">
        <v>17</v>
      </c>
      <c r="D10" s="2">
        <v>2023</v>
      </c>
      <c r="E10" s="2">
        <v>3.22</v>
      </c>
      <c r="F10" s="2" t="s">
        <v>625</v>
      </c>
      <c r="G10" s="2" t="s">
        <v>741</v>
      </c>
      <c r="H10" s="2">
        <v>1.1000000000000001</v>
      </c>
      <c r="I10" s="2">
        <v>0</v>
      </c>
      <c r="J10" s="2">
        <v>0</v>
      </c>
      <c r="K10" s="2">
        <v>0</v>
      </c>
      <c r="L10" s="2">
        <v>0</v>
      </c>
      <c r="M10" s="2" t="s">
        <v>625</v>
      </c>
      <c r="N10" s="2" t="s">
        <v>625</v>
      </c>
      <c r="O10" s="2" t="s">
        <v>625</v>
      </c>
      <c r="P10" s="2" t="s">
        <v>625</v>
      </c>
      <c r="Q10" s="2" t="s">
        <v>625</v>
      </c>
      <c r="R10" s="2" t="s">
        <v>625</v>
      </c>
      <c r="S10" s="2" t="s">
        <v>625</v>
      </c>
      <c r="T10" s="2" t="s">
        <v>625</v>
      </c>
      <c r="U10" s="2" t="s">
        <v>43</v>
      </c>
      <c r="V10" s="2" t="s">
        <v>625</v>
      </c>
      <c r="W10" s="2" t="s">
        <v>625</v>
      </c>
      <c r="X10" s="2" t="s">
        <v>625</v>
      </c>
      <c r="Y10" s="2" t="s">
        <v>625</v>
      </c>
      <c r="Z10" s="2" t="s">
        <v>625</v>
      </c>
      <c r="AA10" s="2" t="s">
        <v>625</v>
      </c>
      <c r="AB10" s="2" t="s">
        <v>625</v>
      </c>
      <c r="AC10" s="2" t="s">
        <v>625</v>
      </c>
      <c r="AD10" s="2" t="s">
        <v>43</v>
      </c>
      <c r="AE10" s="2" t="s">
        <v>625</v>
      </c>
      <c r="AG10" s="2" t="s">
        <v>629</v>
      </c>
      <c r="AI10" s="2" t="s">
        <v>626</v>
      </c>
      <c r="AJ10" s="2">
        <v>0</v>
      </c>
      <c r="AK10" s="2" t="s">
        <v>43</v>
      </c>
      <c r="AM10" s="10" t="s">
        <v>944</v>
      </c>
      <c r="AN10" s="10">
        <v>372</v>
      </c>
      <c r="AO10" s="10"/>
    </row>
    <row r="11" spans="1:41" ht="15" customHeight="1" x14ac:dyDescent="0.35">
      <c r="A11" s="2" t="s">
        <v>18</v>
      </c>
      <c r="B11" s="2" t="s">
        <v>19</v>
      </c>
      <c r="C11" s="2" t="s">
        <v>19</v>
      </c>
      <c r="D11" s="2">
        <v>2023</v>
      </c>
      <c r="E11" s="2">
        <v>0.06</v>
      </c>
      <c r="F11" s="2" t="s">
        <v>625</v>
      </c>
      <c r="G11" s="2" t="s">
        <v>742</v>
      </c>
      <c r="H11" s="2">
        <v>1.1000000000000001</v>
      </c>
      <c r="I11" s="2">
        <v>0</v>
      </c>
      <c r="J11" s="2">
        <v>0</v>
      </c>
      <c r="K11" s="2">
        <v>0</v>
      </c>
      <c r="L11" s="2">
        <v>0</v>
      </c>
      <c r="M11" s="2" t="s">
        <v>43</v>
      </c>
      <c r="N11" s="2" t="s">
        <v>625</v>
      </c>
      <c r="O11" s="2" t="s">
        <v>625</v>
      </c>
      <c r="P11" s="2" t="s">
        <v>625</v>
      </c>
      <c r="Q11" s="2" t="s">
        <v>625</v>
      </c>
      <c r="R11" s="2" t="s">
        <v>625</v>
      </c>
      <c r="S11" s="2" t="s">
        <v>625</v>
      </c>
      <c r="T11" s="2" t="s">
        <v>625</v>
      </c>
      <c r="U11" s="2" t="s">
        <v>43</v>
      </c>
      <c r="V11" s="2" t="s">
        <v>625</v>
      </c>
      <c r="W11" s="2" t="s">
        <v>625</v>
      </c>
      <c r="X11" s="2" t="s">
        <v>625</v>
      </c>
      <c r="Y11" s="2" t="s">
        <v>625</v>
      </c>
      <c r="Z11" s="2" t="s">
        <v>625</v>
      </c>
      <c r="AA11" s="2" t="s">
        <v>625</v>
      </c>
      <c r="AB11" s="2" t="s">
        <v>625</v>
      </c>
      <c r="AC11" s="2" t="s">
        <v>625</v>
      </c>
      <c r="AD11" s="2" t="s">
        <v>43</v>
      </c>
      <c r="AE11" s="2" t="s">
        <v>625</v>
      </c>
      <c r="AG11" s="2" t="s">
        <v>629</v>
      </c>
      <c r="AI11" s="2" t="s">
        <v>626</v>
      </c>
      <c r="AJ11" s="2">
        <v>0</v>
      </c>
      <c r="AK11" s="2" t="s">
        <v>43</v>
      </c>
      <c r="AM11" s="10" t="s">
        <v>945</v>
      </c>
      <c r="AN11" s="10">
        <v>0.55000000000000004</v>
      </c>
      <c r="AO11" s="10"/>
    </row>
    <row r="12" spans="1:41" ht="15" customHeight="1" x14ac:dyDescent="0.35">
      <c r="A12" s="2" t="s">
        <v>20</v>
      </c>
      <c r="B12" s="2" t="s">
        <v>21</v>
      </c>
      <c r="C12" s="2" t="s">
        <v>22</v>
      </c>
      <c r="D12" s="2">
        <v>2023</v>
      </c>
      <c r="E12" s="2">
        <v>0.47199999999999998</v>
      </c>
      <c r="F12" s="2" t="s">
        <v>625</v>
      </c>
      <c r="G12" s="2" t="s">
        <v>741</v>
      </c>
      <c r="H12" s="2">
        <v>1.1000000000000001</v>
      </c>
      <c r="I12" s="2">
        <v>0</v>
      </c>
      <c r="J12" s="2">
        <v>0</v>
      </c>
      <c r="K12" s="2">
        <v>0</v>
      </c>
      <c r="L12" s="2">
        <v>0</v>
      </c>
      <c r="M12" s="2" t="s">
        <v>627</v>
      </c>
      <c r="N12" s="2" t="s">
        <v>625</v>
      </c>
      <c r="O12" s="2" t="s">
        <v>625</v>
      </c>
      <c r="P12" s="2" t="s">
        <v>625</v>
      </c>
      <c r="Q12" s="2" t="s">
        <v>625</v>
      </c>
      <c r="R12" s="2" t="s">
        <v>625</v>
      </c>
      <c r="S12" s="2" t="s">
        <v>625</v>
      </c>
      <c r="T12" s="2" t="s">
        <v>625</v>
      </c>
      <c r="U12" s="2" t="s">
        <v>625</v>
      </c>
      <c r="V12" s="2" t="s">
        <v>625</v>
      </c>
      <c r="W12" s="2" t="s">
        <v>625</v>
      </c>
      <c r="X12" s="2" t="s">
        <v>625</v>
      </c>
      <c r="Y12" s="2" t="s">
        <v>625</v>
      </c>
      <c r="Z12" s="2" t="s">
        <v>625</v>
      </c>
      <c r="AA12" s="2" t="s">
        <v>625</v>
      </c>
      <c r="AB12" s="2" t="s">
        <v>625</v>
      </c>
      <c r="AC12" s="2" t="s">
        <v>625</v>
      </c>
      <c r="AD12" s="2" t="s">
        <v>627</v>
      </c>
      <c r="AE12" s="2" t="s">
        <v>625</v>
      </c>
      <c r="AG12" s="2" t="s">
        <v>629</v>
      </c>
      <c r="AI12" s="2" t="s">
        <v>626</v>
      </c>
      <c r="AJ12" s="2">
        <v>0</v>
      </c>
      <c r="AK12" s="2" t="s">
        <v>43</v>
      </c>
      <c r="AM12" s="10" t="s">
        <v>946</v>
      </c>
      <c r="AN12" s="10">
        <v>0.3206</v>
      </c>
      <c r="AO12" s="10"/>
    </row>
    <row r="13" spans="1:41" ht="15" customHeight="1" x14ac:dyDescent="0.35">
      <c r="A13" s="2" t="s">
        <v>20</v>
      </c>
      <c r="B13" s="2" t="s">
        <v>22</v>
      </c>
      <c r="C13" s="2" t="s">
        <v>22</v>
      </c>
      <c r="D13" s="2">
        <v>2023</v>
      </c>
      <c r="E13" s="2">
        <v>1.51</v>
      </c>
      <c r="F13" s="2">
        <v>9.19</v>
      </c>
      <c r="G13" s="2" t="s">
        <v>743</v>
      </c>
      <c r="H13" s="2">
        <v>1.1000000000000001</v>
      </c>
      <c r="I13" s="2">
        <v>0</v>
      </c>
      <c r="J13" s="2">
        <v>0</v>
      </c>
      <c r="K13" s="2">
        <v>0</v>
      </c>
      <c r="L13" s="2">
        <v>0</v>
      </c>
      <c r="M13" s="2" t="s">
        <v>43</v>
      </c>
      <c r="N13" s="2" t="s">
        <v>625</v>
      </c>
      <c r="O13" s="2" t="s">
        <v>625</v>
      </c>
      <c r="P13" s="2" t="s">
        <v>625</v>
      </c>
      <c r="Q13" s="2" t="s">
        <v>625</v>
      </c>
      <c r="R13" s="2" t="s">
        <v>625</v>
      </c>
      <c r="S13" s="2" t="s">
        <v>625</v>
      </c>
      <c r="T13" s="2" t="s">
        <v>625</v>
      </c>
      <c r="U13" s="2" t="s">
        <v>43</v>
      </c>
      <c r="V13" s="2" t="s">
        <v>625</v>
      </c>
      <c r="W13" s="2" t="s">
        <v>625</v>
      </c>
      <c r="X13" s="2" t="s">
        <v>625</v>
      </c>
      <c r="Y13" s="2" t="s">
        <v>625</v>
      </c>
      <c r="Z13" s="2" t="s">
        <v>625</v>
      </c>
      <c r="AA13" s="2" t="s">
        <v>625</v>
      </c>
      <c r="AB13" s="2" t="s">
        <v>625</v>
      </c>
      <c r="AC13" s="2" t="s">
        <v>625</v>
      </c>
      <c r="AD13" s="2" t="s">
        <v>43</v>
      </c>
      <c r="AE13" s="2" t="s">
        <v>625</v>
      </c>
      <c r="AG13" s="2" t="s">
        <v>629</v>
      </c>
      <c r="AI13" s="2" t="s">
        <v>626</v>
      </c>
      <c r="AJ13" s="2">
        <v>0</v>
      </c>
      <c r="AK13" s="2" t="s">
        <v>43</v>
      </c>
    </row>
    <row r="14" spans="1:41" ht="15" customHeight="1" x14ac:dyDescent="0.35">
      <c r="A14" s="2" t="s">
        <v>20</v>
      </c>
      <c r="B14" s="2" t="s">
        <v>23</v>
      </c>
      <c r="C14" s="2" t="s">
        <v>22</v>
      </c>
      <c r="D14" s="2">
        <v>2023</v>
      </c>
      <c r="E14" s="2">
        <v>0.77900000000000003</v>
      </c>
      <c r="F14" s="2" t="s">
        <v>625</v>
      </c>
      <c r="G14" s="2" t="s">
        <v>741</v>
      </c>
      <c r="H14" s="2">
        <v>1.1000000000000001</v>
      </c>
      <c r="I14" s="2">
        <v>0</v>
      </c>
      <c r="J14" s="2">
        <v>0</v>
      </c>
      <c r="K14" s="2">
        <v>0</v>
      </c>
      <c r="L14" s="2">
        <v>0</v>
      </c>
      <c r="M14" s="2" t="s">
        <v>627</v>
      </c>
      <c r="N14" s="2" t="s">
        <v>625</v>
      </c>
      <c r="O14" s="2" t="s">
        <v>625</v>
      </c>
      <c r="P14" s="2" t="s">
        <v>625</v>
      </c>
      <c r="Q14" s="2" t="s">
        <v>625</v>
      </c>
      <c r="R14" s="2" t="s">
        <v>625</v>
      </c>
      <c r="S14" s="2" t="s">
        <v>625</v>
      </c>
      <c r="T14" s="2" t="s">
        <v>625</v>
      </c>
      <c r="U14" s="2" t="s">
        <v>627</v>
      </c>
      <c r="V14" s="2" t="s">
        <v>625</v>
      </c>
      <c r="W14" s="2" t="s">
        <v>625</v>
      </c>
      <c r="X14" s="2" t="s">
        <v>625</v>
      </c>
      <c r="Y14" s="2" t="s">
        <v>625</v>
      </c>
      <c r="Z14" s="2" t="s">
        <v>625</v>
      </c>
      <c r="AA14" s="2" t="s">
        <v>625</v>
      </c>
      <c r="AB14" s="2" t="s">
        <v>625</v>
      </c>
      <c r="AC14" s="2" t="s">
        <v>625</v>
      </c>
      <c r="AD14" s="2" t="s">
        <v>627</v>
      </c>
      <c r="AE14" s="2" t="s">
        <v>625</v>
      </c>
      <c r="AG14" s="2" t="s">
        <v>629</v>
      </c>
      <c r="AI14" s="2" t="s">
        <v>626</v>
      </c>
      <c r="AJ14" s="2">
        <v>0</v>
      </c>
      <c r="AK14" s="2" t="s">
        <v>43</v>
      </c>
    </row>
    <row r="15" spans="1:41" ht="15" customHeight="1" x14ac:dyDescent="0.35">
      <c r="A15" s="2" t="s">
        <v>25</v>
      </c>
      <c r="B15" s="2" t="s">
        <v>26</v>
      </c>
      <c r="C15" s="2" t="s">
        <v>26</v>
      </c>
      <c r="D15" s="2">
        <v>2023</v>
      </c>
      <c r="E15" s="2" t="s">
        <v>625</v>
      </c>
      <c r="F15" s="2" t="s">
        <v>625</v>
      </c>
      <c r="G15" s="2" t="s">
        <v>744</v>
      </c>
      <c r="H15" s="2">
        <v>1.1000000000000001</v>
      </c>
      <c r="I15" s="2">
        <v>0</v>
      </c>
      <c r="J15" s="2">
        <v>0</v>
      </c>
      <c r="K15" s="2">
        <v>0</v>
      </c>
      <c r="L15" s="2" t="s">
        <v>625</v>
      </c>
      <c r="M15" s="2" t="s">
        <v>43</v>
      </c>
      <c r="N15" s="2" t="s">
        <v>625</v>
      </c>
      <c r="O15" s="2" t="s">
        <v>625</v>
      </c>
      <c r="P15" s="2" t="s">
        <v>625</v>
      </c>
      <c r="Q15" s="2" t="s">
        <v>625</v>
      </c>
      <c r="R15" s="2" t="s">
        <v>625</v>
      </c>
      <c r="S15" s="2" t="s">
        <v>625</v>
      </c>
      <c r="T15" s="2" t="s">
        <v>625</v>
      </c>
      <c r="U15" s="2" t="s">
        <v>43</v>
      </c>
      <c r="V15" s="2" t="s">
        <v>625</v>
      </c>
      <c r="W15" s="2" t="s">
        <v>625</v>
      </c>
      <c r="X15" s="2" t="s">
        <v>625</v>
      </c>
      <c r="Y15" s="2" t="s">
        <v>625</v>
      </c>
      <c r="Z15" s="2" t="s">
        <v>625</v>
      </c>
      <c r="AA15" s="2" t="s">
        <v>625</v>
      </c>
      <c r="AB15" s="2" t="s">
        <v>625</v>
      </c>
      <c r="AC15" s="2" t="s">
        <v>625</v>
      </c>
      <c r="AD15" s="2" t="s">
        <v>43</v>
      </c>
      <c r="AE15" s="2" t="s">
        <v>625</v>
      </c>
      <c r="AG15" s="2" t="s">
        <v>629</v>
      </c>
      <c r="AI15" s="2" t="s">
        <v>626</v>
      </c>
      <c r="AJ15" s="2">
        <v>0</v>
      </c>
      <c r="AK15" s="2" t="s">
        <v>43</v>
      </c>
    </row>
    <row r="16" spans="1:41" ht="15" customHeight="1" x14ac:dyDescent="0.35">
      <c r="A16" s="2" t="s">
        <v>25</v>
      </c>
      <c r="B16" s="2" t="s">
        <v>27</v>
      </c>
      <c r="C16" s="2" t="s">
        <v>26</v>
      </c>
      <c r="D16" s="2">
        <v>2023</v>
      </c>
      <c r="E16" s="2" t="s">
        <v>625</v>
      </c>
      <c r="F16" s="2" t="s">
        <v>625</v>
      </c>
      <c r="G16" s="2" t="s">
        <v>744</v>
      </c>
      <c r="H16" s="2">
        <v>1.1000000000000001</v>
      </c>
      <c r="I16" s="2">
        <v>0</v>
      </c>
      <c r="J16" s="2">
        <v>0</v>
      </c>
      <c r="K16" s="2">
        <v>0</v>
      </c>
      <c r="L16" s="2" t="s">
        <v>625</v>
      </c>
      <c r="M16" s="2" t="s">
        <v>43</v>
      </c>
      <c r="N16" s="2" t="s">
        <v>625</v>
      </c>
      <c r="O16" s="2" t="s">
        <v>625</v>
      </c>
      <c r="P16" s="2" t="s">
        <v>625</v>
      </c>
      <c r="Q16" s="2" t="s">
        <v>625</v>
      </c>
      <c r="R16" s="2" t="s">
        <v>625</v>
      </c>
      <c r="S16" s="2" t="s">
        <v>625</v>
      </c>
      <c r="T16" s="2" t="s">
        <v>625</v>
      </c>
      <c r="U16" s="2" t="s">
        <v>43</v>
      </c>
      <c r="V16" s="2" t="s">
        <v>625</v>
      </c>
      <c r="W16" s="2" t="s">
        <v>625</v>
      </c>
      <c r="X16" s="2" t="s">
        <v>625</v>
      </c>
      <c r="Y16" s="2" t="s">
        <v>625</v>
      </c>
      <c r="Z16" s="2" t="s">
        <v>625</v>
      </c>
      <c r="AA16" s="2" t="s">
        <v>625</v>
      </c>
      <c r="AB16" s="2" t="s">
        <v>625</v>
      </c>
      <c r="AC16" s="2" t="s">
        <v>625</v>
      </c>
      <c r="AD16" s="2" t="s">
        <v>43</v>
      </c>
      <c r="AE16" s="2" t="s">
        <v>625</v>
      </c>
      <c r="AG16" s="2" t="s">
        <v>629</v>
      </c>
      <c r="AI16" s="2" t="s">
        <v>626</v>
      </c>
      <c r="AJ16" s="2">
        <v>0</v>
      </c>
      <c r="AK16" s="2" t="s">
        <v>43</v>
      </c>
    </row>
    <row r="17" spans="1:37" ht="15" customHeight="1" x14ac:dyDescent="0.35">
      <c r="A17" s="2" t="s">
        <v>28</v>
      </c>
      <c r="B17" s="2" t="s">
        <v>29</v>
      </c>
      <c r="C17" s="2" t="s">
        <v>29</v>
      </c>
      <c r="D17" s="2">
        <v>2023</v>
      </c>
      <c r="E17" s="2">
        <v>2.5939999999999999</v>
      </c>
      <c r="F17" s="2">
        <v>6.141</v>
      </c>
      <c r="G17" s="2" t="s">
        <v>741</v>
      </c>
      <c r="H17" s="2">
        <v>1.1000000000000001</v>
      </c>
      <c r="I17" s="2">
        <v>0</v>
      </c>
      <c r="J17" s="2">
        <v>0</v>
      </c>
      <c r="K17" s="2">
        <v>0</v>
      </c>
      <c r="L17" s="2">
        <v>0</v>
      </c>
      <c r="M17" s="2" t="s">
        <v>625</v>
      </c>
      <c r="N17" s="2" t="s">
        <v>625</v>
      </c>
      <c r="O17" s="2" t="s">
        <v>625</v>
      </c>
      <c r="P17" s="2" t="s">
        <v>625</v>
      </c>
      <c r="Q17" s="2" t="s">
        <v>625</v>
      </c>
      <c r="R17" s="2" t="s">
        <v>625</v>
      </c>
      <c r="S17" s="2" t="s">
        <v>625</v>
      </c>
      <c r="T17" s="2" t="s">
        <v>625</v>
      </c>
      <c r="U17" s="2" t="s">
        <v>625</v>
      </c>
      <c r="V17" s="2" t="s">
        <v>625</v>
      </c>
      <c r="W17" s="2" t="s">
        <v>625</v>
      </c>
      <c r="X17" s="2" t="s">
        <v>625</v>
      </c>
      <c r="Y17" s="2" t="s">
        <v>625</v>
      </c>
      <c r="Z17" s="2" t="s">
        <v>625</v>
      </c>
      <c r="AA17" s="2" t="s">
        <v>625</v>
      </c>
      <c r="AB17" s="2" t="s">
        <v>625</v>
      </c>
      <c r="AC17" s="2" t="s">
        <v>625</v>
      </c>
      <c r="AD17" s="2" t="s">
        <v>43</v>
      </c>
      <c r="AE17" s="2" t="s">
        <v>625</v>
      </c>
      <c r="AG17" s="2" t="s">
        <v>629</v>
      </c>
      <c r="AI17" s="2" t="s">
        <v>626</v>
      </c>
      <c r="AJ17" s="2">
        <v>0</v>
      </c>
      <c r="AK17" s="2" t="s">
        <v>43</v>
      </c>
    </row>
    <row r="18" spans="1:37" ht="15" customHeight="1" x14ac:dyDescent="0.35">
      <c r="A18" s="2" t="s">
        <v>28</v>
      </c>
      <c r="B18" s="2" t="s">
        <v>30</v>
      </c>
      <c r="C18" s="2" t="s">
        <v>29</v>
      </c>
      <c r="D18" s="2">
        <v>2023</v>
      </c>
      <c r="E18" s="2">
        <v>2.431E-3</v>
      </c>
      <c r="F18" s="2" t="s">
        <v>625</v>
      </c>
      <c r="G18" s="2" t="s">
        <v>741</v>
      </c>
      <c r="H18" s="2">
        <v>1.1000000000000001</v>
      </c>
      <c r="I18" s="2">
        <v>0</v>
      </c>
      <c r="J18" s="2">
        <v>0</v>
      </c>
      <c r="K18" s="2">
        <v>0</v>
      </c>
      <c r="L18" s="2">
        <v>0</v>
      </c>
      <c r="M18" s="2" t="s">
        <v>625</v>
      </c>
      <c r="N18" s="2" t="s">
        <v>625</v>
      </c>
      <c r="O18" s="2" t="s">
        <v>625</v>
      </c>
      <c r="P18" s="2" t="s">
        <v>625</v>
      </c>
      <c r="Q18" s="2" t="s">
        <v>625</v>
      </c>
      <c r="R18" s="2" t="s">
        <v>625</v>
      </c>
      <c r="S18" s="2" t="s">
        <v>625</v>
      </c>
      <c r="T18" s="2" t="s">
        <v>625</v>
      </c>
      <c r="U18" s="2" t="s">
        <v>625</v>
      </c>
      <c r="V18" s="2" t="s">
        <v>625</v>
      </c>
      <c r="W18" s="2" t="s">
        <v>625</v>
      </c>
      <c r="X18" s="2" t="s">
        <v>625</v>
      </c>
      <c r="Y18" s="2" t="s">
        <v>625</v>
      </c>
      <c r="Z18" s="2" t="s">
        <v>625</v>
      </c>
      <c r="AA18" s="2" t="s">
        <v>625</v>
      </c>
      <c r="AB18" s="2" t="s">
        <v>625</v>
      </c>
      <c r="AC18" s="2" t="s">
        <v>625</v>
      </c>
      <c r="AD18" s="2" t="s">
        <v>625</v>
      </c>
      <c r="AE18" s="2" t="s">
        <v>625</v>
      </c>
      <c r="AG18" s="2" t="s">
        <v>629</v>
      </c>
      <c r="AI18" s="2" t="s">
        <v>626</v>
      </c>
      <c r="AJ18" s="2">
        <v>0</v>
      </c>
      <c r="AK18" s="2" t="s">
        <v>43</v>
      </c>
    </row>
    <row r="19" spans="1:37" ht="15" customHeight="1" x14ac:dyDescent="0.35">
      <c r="A19" s="2" t="s">
        <v>28</v>
      </c>
      <c r="B19" s="2" t="s">
        <v>31</v>
      </c>
      <c r="C19" s="2" t="s">
        <v>29</v>
      </c>
      <c r="D19" s="2">
        <v>2023</v>
      </c>
      <c r="E19" s="2">
        <v>0.10299999999999999</v>
      </c>
      <c r="F19" s="2" t="s">
        <v>625</v>
      </c>
      <c r="G19" s="2" t="s">
        <v>741</v>
      </c>
      <c r="H19" s="2">
        <v>1.1000000000000001</v>
      </c>
      <c r="I19" s="2">
        <v>0</v>
      </c>
      <c r="J19" s="2">
        <v>0</v>
      </c>
      <c r="K19" s="2">
        <v>0</v>
      </c>
      <c r="L19" s="2">
        <v>0</v>
      </c>
      <c r="M19" s="2" t="s">
        <v>43</v>
      </c>
      <c r="N19" s="2" t="s">
        <v>625</v>
      </c>
      <c r="O19" s="2" t="s">
        <v>625</v>
      </c>
      <c r="P19" s="2" t="s">
        <v>625</v>
      </c>
      <c r="Q19" s="2" t="s">
        <v>625</v>
      </c>
      <c r="R19" s="2" t="s">
        <v>625</v>
      </c>
      <c r="S19" s="2" t="s">
        <v>625</v>
      </c>
      <c r="T19" s="2" t="s">
        <v>625</v>
      </c>
      <c r="U19" s="2" t="s">
        <v>43</v>
      </c>
      <c r="V19" s="2" t="s">
        <v>625</v>
      </c>
      <c r="W19" s="2" t="s">
        <v>625</v>
      </c>
      <c r="X19" s="2" t="s">
        <v>625</v>
      </c>
      <c r="Y19" s="2" t="s">
        <v>625</v>
      </c>
      <c r="Z19" s="2" t="s">
        <v>625</v>
      </c>
      <c r="AA19" s="2" t="s">
        <v>625</v>
      </c>
      <c r="AB19" s="2" t="s">
        <v>625</v>
      </c>
      <c r="AC19" s="2" t="s">
        <v>625</v>
      </c>
      <c r="AD19" s="2" t="s">
        <v>43</v>
      </c>
      <c r="AE19" s="2" t="s">
        <v>625</v>
      </c>
      <c r="AG19" s="2" t="s">
        <v>629</v>
      </c>
      <c r="AI19" s="2" t="s">
        <v>626</v>
      </c>
      <c r="AJ19" s="2">
        <v>0</v>
      </c>
      <c r="AK19" s="2" t="s">
        <v>43</v>
      </c>
    </row>
    <row r="20" spans="1:37" ht="15" customHeight="1" x14ac:dyDescent="0.35">
      <c r="A20" s="2" t="s">
        <v>32</v>
      </c>
      <c r="B20" s="2" t="s">
        <v>33</v>
      </c>
      <c r="C20" s="2" t="s">
        <v>33</v>
      </c>
      <c r="D20" s="2">
        <v>2023</v>
      </c>
      <c r="E20" s="2">
        <v>4.05</v>
      </c>
      <c r="F20" s="2">
        <v>41.11</v>
      </c>
      <c r="G20" s="2" t="s">
        <v>745</v>
      </c>
      <c r="H20" s="2">
        <v>2.09</v>
      </c>
      <c r="I20" s="2">
        <v>465.7</v>
      </c>
      <c r="J20" s="2">
        <v>0.63600000000000001</v>
      </c>
      <c r="K20" s="2">
        <v>0.223</v>
      </c>
      <c r="L20" s="2" t="s">
        <v>625</v>
      </c>
      <c r="M20" s="2" t="s">
        <v>43</v>
      </c>
      <c r="N20" s="2" t="s">
        <v>625</v>
      </c>
      <c r="O20" s="2" t="s">
        <v>625</v>
      </c>
      <c r="P20" s="2" t="s">
        <v>625</v>
      </c>
      <c r="Q20" s="2" t="s">
        <v>625</v>
      </c>
      <c r="R20" s="2" t="s">
        <v>625</v>
      </c>
      <c r="S20" s="2" t="s">
        <v>625</v>
      </c>
      <c r="T20" s="2" t="s">
        <v>625</v>
      </c>
      <c r="U20" s="2" t="s">
        <v>746</v>
      </c>
      <c r="V20" s="2">
        <v>2.9470000000000001</v>
      </c>
      <c r="W20" s="103">
        <v>2.9470000000000001</v>
      </c>
      <c r="X20" s="2">
        <v>0.03</v>
      </c>
      <c r="Y20" s="2">
        <v>2.81</v>
      </c>
      <c r="Z20" s="2">
        <v>4.7699999999999996</v>
      </c>
      <c r="AA20" s="2">
        <v>0</v>
      </c>
      <c r="AB20" s="2">
        <v>0</v>
      </c>
      <c r="AC20" s="2">
        <v>0</v>
      </c>
      <c r="AD20" s="197" t="s">
        <v>1160</v>
      </c>
      <c r="AE20" s="2" t="s">
        <v>625</v>
      </c>
      <c r="AG20" s="2" t="s">
        <v>629</v>
      </c>
      <c r="AI20" s="2" t="s">
        <v>626</v>
      </c>
      <c r="AJ20" s="2">
        <v>0</v>
      </c>
      <c r="AK20" s="2" t="s">
        <v>43</v>
      </c>
    </row>
    <row r="21" spans="1:37" ht="15" customHeight="1" x14ac:dyDescent="0.35">
      <c r="A21" s="2" t="s">
        <v>35</v>
      </c>
      <c r="B21" s="2" t="s">
        <v>36</v>
      </c>
      <c r="C21" s="2" t="s">
        <v>36</v>
      </c>
      <c r="D21" s="2">
        <v>2023</v>
      </c>
      <c r="E21" s="2" t="s">
        <v>43</v>
      </c>
      <c r="F21" s="2" t="s">
        <v>43</v>
      </c>
      <c r="G21" s="2" t="s">
        <v>43</v>
      </c>
      <c r="H21" s="2" t="s">
        <v>43</v>
      </c>
      <c r="I21" s="2" t="s">
        <v>43</v>
      </c>
      <c r="J21" s="2" t="s">
        <v>43</v>
      </c>
      <c r="K21" s="2" t="s">
        <v>43</v>
      </c>
      <c r="L21" s="2" t="s">
        <v>43</v>
      </c>
      <c r="M21" s="2" t="s">
        <v>43</v>
      </c>
      <c r="N21" s="2" t="s">
        <v>43</v>
      </c>
      <c r="O21" s="2" t="s">
        <v>43</v>
      </c>
      <c r="P21" s="2" t="s">
        <v>43</v>
      </c>
      <c r="Q21" s="2" t="s">
        <v>43</v>
      </c>
      <c r="R21" s="2" t="s">
        <v>43</v>
      </c>
      <c r="S21" s="2" t="s">
        <v>43</v>
      </c>
      <c r="T21" s="2" t="s">
        <v>43</v>
      </c>
      <c r="U21" s="2" t="s">
        <v>43</v>
      </c>
      <c r="V21" s="2" t="s">
        <v>43</v>
      </c>
      <c r="W21" s="2" t="s">
        <v>43</v>
      </c>
      <c r="X21" s="2" t="s">
        <v>43</v>
      </c>
      <c r="Y21" s="2" t="s">
        <v>43</v>
      </c>
      <c r="Z21" s="2" t="s">
        <v>43</v>
      </c>
      <c r="AA21" s="2" t="s">
        <v>43</v>
      </c>
      <c r="AB21" s="2" t="s">
        <v>43</v>
      </c>
      <c r="AC21" s="2" t="s">
        <v>43</v>
      </c>
      <c r="AD21" s="2" t="s">
        <v>43</v>
      </c>
      <c r="AE21" s="2" t="s">
        <v>43</v>
      </c>
      <c r="AG21" s="2" t="s">
        <v>626</v>
      </c>
      <c r="AI21" s="2" t="s">
        <v>626</v>
      </c>
      <c r="AJ21" s="2">
        <v>0</v>
      </c>
      <c r="AK21" s="2" t="s">
        <v>43</v>
      </c>
    </row>
    <row r="22" spans="1:37" ht="15" customHeight="1" x14ac:dyDescent="0.35">
      <c r="A22" s="2" t="s">
        <v>37</v>
      </c>
      <c r="B22" s="2" t="s">
        <v>38</v>
      </c>
      <c r="C22" s="2" t="s">
        <v>39</v>
      </c>
      <c r="D22" s="2">
        <v>2023</v>
      </c>
      <c r="E22" s="2">
        <v>0.13300000000000001</v>
      </c>
      <c r="F22" s="2" t="s">
        <v>625</v>
      </c>
      <c r="G22" s="2" t="s">
        <v>747</v>
      </c>
      <c r="H22" s="2">
        <v>0.17699999999999999</v>
      </c>
      <c r="I22" s="2">
        <v>0</v>
      </c>
      <c r="J22" s="2">
        <v>0</v>
      </c>
      <c r="K22" s="2">
        <v>0</v>
      </c>
      <c r="L22" s="2">
        <v>100</v>
      </c>
      <c r="M22" s="2" t="s">
        <v>43</v>
      </c>
      <c r="N22" s="2" t="s">
        <v>625</v>
      </c>
      <c r="O22" s="2" t="s">
        <v>625</v>
      </c>
      <c r="P22" s="2" t="s">
        <v>625</v>
      </c>
      <c r="Q22" s="2" t="s">
        <v>625</v>
      </c>
      <c r="R22" s="2" t="s">
        <v>625</v>
      </c>
      <c r="S22" s="2" t="s">
        <v>625</v>
      </c>
      <c r="T22" s="2" t="s">
        <v>625</v>
      </c>
      <c r="U22" s="2" t="s">
        <v>43</v>
      </c>
      <c r="V22" s="2" t="s">
        <v>625</v>
      </c>
      <c r="W22" s="2" t="s">
        <v>625</v>
      </c>
      <c r="X22" s="2" t="s">
        <v>625</v>
      </c>
      <c r="Y22" s="2" t="s">
        <v>625</v>
      </c>
      <c r="Z22" s="2" t="s">
        <v>625</v>
      </c>
      <c r="AA22" s="2" t="s">
        <v>625</v>
      </c>
      <c r="AB22" s="2" t="s">
        <v>625</v>
      </c>
      <c r="AC22" s="2" t="s">
        <v>625</v>
      </c>
      <c r="AD22" s="197" t="s">
        <v>1161</v>
      </c>
      <c r="AE22" s="2" t="s">
        <v>625</v>
      </c>
      <c r="AG22" s="2" t="s">
        <v>629</v>
      </c>
      <c r="AI22" s="2" t="s">
        <v>626</v>
      </c>
      <c r="AJ22" s="2">
        <v>0</v>
      </c>
      <c r="AK22" s="2" t="s">
        <v>43</v>
      </c>
    </row>
    <row r="23" spans="1:37" ht="15" customHeight="1" x14ac:dyDescent="0.35">
      <c r="A23" s="2" t="s">
        <v>37</v>
      </c>
      <c r="B23" s="2" t="s">
        <v>39</v>
      </c>
      <c r="C23" s="2" t="s">
        <v>39</v>
      </c>
      <c r="D23" s="2">
        <v>2023</v>
      </c>
      <c r="E23" s="2">
        <v>0.87</v>
      </c>
      <c r="F23" s="2">
        <v>16.564</v>
      </c>
      <c r="G23" s="2" t="s">
        <v>748</v>
      </c>
      <c r="H23" s="2">
        <v>0.17699999999999999</v>
      </c>
      <c r="I23" s="2">
        <v>0</v>
      </c>
      <c r="J23" s="2">
        <v>0</v>
      </c>
      <c r="K23" s="2">
        <v>0</v>
      </c>
      <c r="L23" s="2">
        <v>100</v>
      </c>
      <c r="M23" s="2" t="s">
        <v>43</v>
      </c>
      <c r="N23" s="2" t="s">
        <v>625</v>
      </c>
      <c r="O23" s="2" t="s">
        <v>625</v>
      </c>
      <c r="P23" s="2" t="s">
        <v>625</v>
      </c>
      <c r="Q23" s="2" t="s">
        <v>625</v>
      </c>
      <c r="R23" s="2" t="s">
        <v>625</v>
      </c>
      <c r="S23" s="2" t="s">
        <v>625</v>
      </c>
      <c r="T23" s="2" t="s">
        <v>625</v>
      </c>
      <c r="U23" s="2" t="s">
        <v>43</v>
      </c>
      <c r="V23" s="2" t="s">
        <v>625</v>
      </c>
      <c r="W23" s="2" t="s">
        <v>625</v>
      </c>
      <c r="X23" s="2" t="s">
        <v>625</v>
      </c>
      <c r="Y23" s="2" t="s">
        <v>625</v>
      </c>
      <c r="Z23" s="2" t="s">
        <v>625</v>
      </c>
      <c r="AA23" s="2" t="s">
        <v>625</v>
      </c>
      <c r="AB23" s="2" t="s">
        <v>625</v>
      </c>
      <c r="AC23" s="2" t="s">
        <v>625</v>
      </c>
      <c r="AD23" s="197" t="s">
        <v>1161</v>
      </c>
      <c r="AE23" s="2" t="s">
        <v>625</v>
      </c>
      <c r="AG23" s="2" t="s">
        <v>629</v>
      </c>
      <c r="AI23" s="2" t="s">
        <v>626</v>
      </c>
      <c r="AJ23" s="2">
        <v>0</v>
      </c>
      <c r="AK23" s="2" t="s">
        <v>43</v>
      </c>
    </row>
    <row r="24" spans="1:37" ht="15" customHeight="1" x14ac:dyDescent="0.35">
      <c r="A24" s="2" t="s">
        <v>40</v>
      </c>
      <c r="B24" s="2" t="s">
        <v>41</v>
      </c>
      <c r="C24" s="2" t="s">
        <v>630</v>
      </c>
      <c r="D24" s="2">
        <v>2023</v>
      </c>
      <c r="E24" s="2">
        <v>0.745</v>
      </c>
      <c r="F24" s="2" t="s">
        <v>625</v>
      </c>
      <c r="G24" s="2" t="s">
        <v>749</v>
      </c>
      <c r="H24" s="2">
        <v>1.1000000000000001</v>
      </c>
      <c r="I24" s="2">
        <v>0</v>
      </c>
      <c r="J24" s="2">
        <v>0</v>
      </c>
      <c r="K24" s="2">
        <v>0</v>
      </c>
      <c r="L24" s="2">
        <v>6.18</v>
      </c>
      <c r="M24" s="2" t="s">
        <v>43</v>
      </c>
      <c r="N24" s="2" t="s">
        <v>625</v>
      </c>
      <c r="O24" s="2" t="s">
        <v>625</v>
      </c>
      <c r="P24" s="2" t="s">
        <v>625</v>
      </c>
      <c r="Q24" s="2" t="s">
        <v>625</v>
      </c>
      <c r="R24" s="2" t="s">
        <v>625</v>
      </c>
      <c r="S24" s="2" t="s">
        <v>625</v>
      </c>
      <c r="T24" s="2" t="s">
        <v>625</v>
      </c>
      <c r="U24" s="2" t="s">
        <v>43</v>
      </c>
      <c r="V24" s="2" t="s">
        <v>625</v>
      </c>
      <c r="W24" s="2" t="s">
        <v>625</v>
      </c>
      <c r="X24" s="2" t="s">
        <v>625</v>
      </c>
      <c r="Y24" s="2" t="s">
        <v>625</v>
      </c>
      <c r="Z24" s="2" t="s">
        <v>625</v>
      </c>
      <c r="AA24" s="2" t="s">
        <v>625</v>
      </c>
      <c r="AB24" s="2" t="s">
        <v>625</v>
      </c>
      <c r="AC24" s="2" t="s">
        <v>625</v>
      </c>
      <c r="AD24" s="2" t="s">
        <v>43</v>
      </c>
      <c r="AE24" s="2" t="s">
        <v>625</v>
      </c>
      <c r="AG24" s="2" t="s">
        <v>629</v>
      </c>
      <c r="AI24" s="2" t="s">
        <v>626</v>
      </c>
      <c r="AJ24" s="2">
        <v>0</v>
      </c>
      <c r="AK24" s="2" t="s">
        <v>43</v>
      </c>
    </row>
    <row r="25" spans="1:37" ht="15" customHeight="1" x14ac:dyDescent="0.35">
      <c r="A25" s="2" t="s">
        <v>40</v>
      </c>
      <c r="B25" s="2" t="s">
        <v>42</v>
      </c>
      <c r="C25" s="2" t="s">
        <v>630</v>
      </c>
      <c r="D25" s="2">
        <v>2023</v>
      </c>
      <c r="E25" s="2">
        <v>3.7999999999999999E-2</v>
      </c>
      <c r="F25" s="2" t="s">
        <v>625</v>
      </c>
      <c r="G25" s="2" t="s">
        <v>741</v>
      </c>
      <c r="H25" s="2">
        <v>1.1000000000000001</v>
      </c>
      <c r="I25" s="2">
        <v>0</v>
      </c>
      <c r="J25" s="2">
        <v>0</v>
      </c>
      <c r="K25" s="2">
        <v>0</v>
      </c>
      <c r="L25" s="2">
        <v>6.18</v>
      </c>
      <c r="M25" s="2" t="s">
        <v>43</v>
      </c>
      <c r="N25" s="2" t="s">
        <v>625</v>
      </c>
      <c r="O25" s="2" t="s">
        <v>625</v>
      </c>
      <c r="P25" s="2" t="s">
        <v>625</v>
      </c>
      <c r="Q25" s="2" t="s">
        <v>625</v>
      </c>
      <c r="R25" s="2" t="s">
        <v>625</v>
      </c>
      <c r="S25" s="2" t="s">
        <v>625</v>
      </c>
      <c r="T25" s="2" t="s">
        <v>625</v>
      </c>
      <c r="U25" s="2" t="s">
        <v>43</v>
      </c>
      <c r="V25" s="2" t="s">
        <v>625</v>
      </c>
      <c r="W25" s="2" t="s">
        <v>625</v>
      </c>
      <c r="X25" s="2" t="s">
        <v>625</v>
      </c>
      <c r="Y25" s="2" t="s">
        <v>625</v>
      </c>
      <c r="Z25" s="2" t="s">
        <v>625</v>
      </c>
      <c r="AA25" s="2" t="s">
        <v>625</v>
      </c>
      <c r="AB25" s="2" t="s">
        <v>625</v>
      </c>
      <c r="AC25" s="2" t="s">
        <v>625</v>
      </c>
      <c r="AD25" s="2" t="s">
        <v>43</v>
      </c>
      <c r="AE25" s="2" t="s">
        <v>625</v>
      </c>
      <c r="AG25" s="2" t="s">
        <v>629</v>
      </c>
      <c r="AI25" s="2" t="s">
        <v>626</v>
      </c>
      <c r="AJ25" s="2">
        <v>0</v>
      </c>
      <c r="AK25" s="2" t="s">
        <v>43</v>
      </c>
    </row>
    <row r="26" spans="1:37" ht="15" customHeight="1" x14ac:dyDescent="0.35">
      <c r="A26" s="2" t="s">
        <v>40</v>
      </c>
      <c r="B26" s="2" t="s">
        <v>43</v>
      </c>
      <c r="C26" s="2" t="s">
        <v>630</v>
      </c>
      <c r="D26" s="2">
        <v>2023</v>
      </c>
      <c r="E26" s="2" t="s">
        <v>625</v>
      </c>
      <c r="F26" s="2" t="s">
        <v>625</v>
      </c>
      <c r="G26" s="2" t="s">
        <v>43</v>
      </c>
      <c r="H26" s="2">
        <v>2.1</v>
      </c>
      <c r="I26" s="2">
        <v>468</v>
      </c>
      <c r="J26" s="2">
        <v>0.64</v>
      </c>
      <c r="K26" s="2">
        <v>0.22</v>
      </c>
      <c r="L26" s="2" t="s">
        <v>625</v>
      </c>
      <c r="M26" s="2" t="s">
        <v>43</v>
      </c>
      <c r="N26" s="2" t="s">
        <v>625</v>
      </c>
      <c r="O26" s="2" t="s">
        <v>625</v>
      </c>
      <c r="P26" s="2" t="s">
        <v>625</v>
      </c>
      <c r="Q26" s="2" t="s">
        <v>625</v>
      </c>
      <c r="R26" s="2" t="s">
        <v>625</v>
      </c>
      <c r="S26" s="2" t="s">
        <v>625</v>
      </c>
      <c r="T26" s="2" t="s">
        <v>625</v>
      </c>
      <c r="U26" s="2" t="s">
        <v>43</v>
      </c>
      <c r="V26" s="2" t="s">
        <v>625</v>
      </c>
      <c r="W26" s="2" t="s">
        <v>625</v>
      </c>
      <c r="X26" s="2" t="s">
        <v>625</v>
      </c>
      <c r="Y26" s="2" t="s">
        <v>625</v>
      </c>
      <c r="Z26" s="2" t="s">
        <v>625</v>
      </c>
      <c r="AA26" s="2" t="s">
        <v>625</v>
      </c>
      <c r="AB26" s="2" t="s">
        <v>625</v>
      </c>
      <c r="AC26" s="2" t="s">
        <v>625</v>
      </c>
      <c r="AD26" s="2" t="s">
        <v>43</v>
      </c>
      <c r="AE26" s="2" t="s">
        <v>625</v>
      </c>
      <c r="AG26" s="2" t="s">
        <v>626</v>
      </c>
      <c r="AI26" s="2" t="s">
        <v>626</v>
      </c>
      <c r="AJ26" s="2">
        <v>0</v>
      </c>
      <c r="AK26" s="2" t="s">
        <v>43</v>
      </c>
    </row>
    <row r="27" spans="1:37" ht="15" customHeight="1" x14ac:dyDescent="0.35">
      <c r="A27" s="2" t="s">
        <v>44</v>
      </c>
      <c r="B27" s="2" t="s">
        <v>45</v>
      </c>
      <c r="C27" s="2" t="s">
        <v>631</v>
      </c>
      <c r="D27" s="2">
        <v>2023</v>
      </c>
      <c r="E27" s="2">
        <v>11.1</v>
      </c>
      <c r="F27" s="2">
        <v>57.2</v>
      </c>
      <c r="G27" s="2" t="s">
        <v>750</v>
      </c>
      <c r="H27" s="2">
        <v>7.0000000000000007E-2</v>
      </c>
      <c r="I27" s="2">
        <v>0</v>
      </c>
      <c r="J27" s="2">
        <v>0</v>
      </c>
      <c r="K27" s="2">
        <v>0</v>
      </c>
      <c r="L27" s="2">
        <v>100</v>
      </c>
      <c r="M27" s="2" t="s">
        <v>43</v>
      </c>
      <c r="N27" s="2" t="s">
        <v>625</v>
      </c>
      <c r="O27" s="2" t="s">
        <v>625</v>
      </c>
      <c r="P27" s="2" t="s">
        <v>625</v>
      </c>
      <c r="Q27" s="2" t="s">
        <v>625</v>
      </c>
      <c r="R27" s="2" t="s">
        <v>625</v>
      </c>
      <c r="S27" s="2" t="s">
        <v>625</v>
      </c>
      <c r="T27" s="2" t="s">
        <v>625</v>
      </c>
      <c r="U27" s="2" t="s">
        <v>43</v>
      </c>
      <c r="V27" s="2" t="s">
        <v>625</v>
      </c>
      <c r="W27" s="2" t="s">
        <v>625</v>
      </c>
      <c r="X27" s="2" t="s">
        <v>625</v>
      </c>
      <c r="Y27" s="2" t="s">
        <v>625</v>
      </c>
      <c r="Z27" s="2" t="s">
        <v>625</v>
      </c>
      <c r="AA27" s="2" t="s">
        <v>625</v>
      </c>
      <c r="AB27" s="2" t="s">
        <v>625</v>
      </c>
      <c r="AC27" s="2" t="s">
        <v>625</v>
      </c>
      <c r="AD27" s="2" t="s">
        <v>43</v>
      </c>
      <c r="AE27" s="2" t="s">
        <v>625</v>
      </c>
      <c r="AG27" s="2" t="s">
        <v>629</v>
      </c>
      <c r="AI27" s="2" t="s">
        <v>626</v>
      </c>
      <c r="AJ27" s="2">
        <v>0</v>
      </c>
      <c r="AK27" s="2" t="s">
        <v>43</v>
      </c>
    </row>
    <row r="28" spans="1:37" ht="15" customHeight="1" x14ac:dyDescent="0.35">
      <c r="A28" s="2" t="s">
        <v>51</v>
      </c>
      <c r="B28" s="2" t="s">
        <v>52</v>
      </c>
      <c r="C28" s="2" t="s">
        <v>632</v>
      </c>
      <c r="D28" s="2">
        <v>2023</v>
      </c>
      <c r="E28" s="2">
        <v>1.17</v>
      </c>
      <c r="F28" s="2" t="s">
        <v>625</v>
      </c>
      <c r="G28" s="2" t="s">
        <v>751</v>
      </c>
      <c r="H28" s="2">
        <v>7.0000000000000007E-2</v>
      </c>
      <c r="I28" s="2">
        <v>0</v>
      </c>
      <c r="J28" s="2">
        <v>0</v>
      </c>
      <c r="K28" s="2">
        <v>0</v>
      </c>
      <c r="L28" s="2">
        <v>100</v>
      </c>
      <c r="M28" s="2" t="s">
        <v>43</v>
      </c>
      <c r="N28" s="2" t="s">
        <v>625</v>
      </c>
      <c r="O28" s="2" t="s">
        <v>625</v>
      </c>
      <c r="P28" s="2" t="s">
        <v>625</v>
      </c>
      <c r="Q28" s="2" t="s">
        <v>625</v>
      </c>
      <c r="R28" s="2" t="s">
        <v>625</v>
      </c>
      <c r="S28" s="2" t="s">
        <v>625</v>
      </c>
      <c r="T28" s="2" t="s">
        <v>625</v>
      </c>
      <c r="U28" s="2" t="s">
        <v>43</v>
      </c>
      <c r="V28" s="2" t="s">
        <v>625</v>
      </c>
      <c r="W28" s="2" t="s">
        <v>625</v>
      </c>
      <c r="X28" s="2" t="s">
        <v>625</v>
      </c>
      <c r="Y28" s="2" t="s">
        <v>625</v>
      </c>
      <c r="Z28" s="2" t="s">
        <v>625</v>
      </c>
      <c r="AA28" s="2" t="s">
        <v>625</v>
      </c>
      <c r="AB28" s="2" t="s">
        <v>625</v>
      </c>
      <c r="AC28" s="2" t="s">
        <v>625</v>
      </c>
      <c r="AD28" s="2" t="s">
        <v>43</v>
      </c>
      <c r="AE28" s="2" t="s">
        <v>625</v>
      </c>
      <c r="AG28" s="2" t="s">
        <v>629</v>
      </c>
      <c r="AI28" s="2" t="s">
        <v>626</v>
      </c>
      <c r="AJ28" s="2">
        <v>0</v>
      </c>
      <c r="AK28" s="2" t="s">
        <v>43</v>
      </c>
    </row>
    <row r="29" spans="1:37" ht="15" customHeight="1" x14ac:dyDescent="0.35">
      <c r="A29" s="2" t="s">
        <v>44</v>
      </c>
      <c r="B29" s="2" t="s">
        <v>46</v>
      </c>
      <c r="C29" s="2" t="s">
        <v>633</v>
      </c>
      <c r="D29" s="2">
        <v>2023</v>
      </c>
      <c r="E29" s="2">
        <v>39.5</v>
      </c>
      <c r="F29" s="2">
        <v>48.9</v>
      </c>
      <c r="G29" s="2" t="s">
        <v>752</v>
      </c>
      <c r="H29" s="2">
        <v>7.0000000000000007E-2</v>
      </c>
      <c r="I29" s="2">
        <v>0</v>
      </c>
      <c r="J29" s="2">
        <v>0</v>
      </c>
      <c r="K29" s="2">
        <v>0</v>
      </c>
      <c r="L29" s="2">
        <v>100</v>
      </c>
      <c r="M29" s="2" t="s">
        <v>43</v>
      </c>
      <c r="N29" s="2" t="s">
        <v>625</v>
      </c>
      <c r="O29" s="2" t="s">
        <v>625</v>
      </c>
      <c r="P29" s="2" t="s">
        <v>625</v>
      </c>
      <c r="Q29" s="2" t="s">
        <v>625</v>
      </c>
      <c r="R29" s="2" t="s">
        <v>625</v>
      </c>
      <c r="S29" s="2" t="s">
        <v>625</v>
      </c>
      <c r="T29" s="2" t="s">
        <v>625</v>
      </c>
      <c r="U29" s="2" t="s">
        <v>43</v>
      </c>
      <c r="V29" s="2" t="s">
        <v>625</v>
      </c>
      <c r="W29" s="2" t="s">
        <v>625</v>
      </c>
      <c r="X29" s="2" t="s">
        <v>625</v>
      </c>
      <c r="Y29" s="2" t="s">
        <v>625</v>
      </c>
      <c r="Z29" s="2" t="s">
        <v>625</v>
      </c>
      <c r="AA29" s="2" t="s">
        <v>625</v>
      </c>
      <c r="AB29" s="2" t="s">
        <v>625</v>
      </c>
      <c r="AC29" s="2" t="s">
        <v>625</v>
      </c>
      <c r="AD29" s="2" t="s">
        <v>43</v>
      </c>
      <c r="AE29" s="2" t="s">
        <v>625</v>
      </c>
      <c r="AG29" s="2" t="s">
        <v>629</v>
      </c>
      <c r="AI29" s="2" t="s">
        <v>626</v>
      </c>
      <c r="AJ29" s="2">
        <v>0</v>
      </c>
      <c r="AK29" s="2" t="s">
        <v>43</v>
      </c>
    </row>
    <row r="30" spans="1:37" ht="15" customHeight="1" x14ac:dyDescent="0.35">
      <c r="A30" s="2" t="s">
        <v>51</v>
      </c>
      <c r="B30" s="2" t="s">
        <v>53</v>
      </c>
      <c r="C30" s="2" t="s">
        <v>634</v>
      </c>
      <c r="D30" s="2">
        <v>2023</v>
      </c>
      <c r="E30" s="2">
        <v>4.5999999999999996</v>
      </c>
      <c r="F30" s="2">
        <v>1.9</v>
      </c>
      <c r="G30" s="2" t="s">
        <v>751</v>
      </c>
      <c r="H30" s="2">
        <v>7.0000000000000007E-2</v>
      </c>
      <c r="I30" s="2">
        <v>0</v>
      </c>
      <c r="J30" s="2">
        <v>0</v>
      </c>
      <c r="K30" s="2">
        <v>0</v>
      </c>
      <c r="L30" s="2">
        <v>100</v>
      </c>
      <c r="M30" s="2" t="s">
        <v>43</v>
      </c>
      <c r="N30" s="2" t="s">
        <v>625</v>
      </c>
      <c r="O30" s="2" t="s">
        <v>625</v>
      </c>
      <c r="P30" s="2" t="s">
        <v>625</v>
      </c>
      <c r="Q30" s="2" t="s">
        <v>625</v>
      </c>
      <c r="R30" s="2" t="s">
        <v>625</v>
      </c>
      <c r="S30" s="2" t="s">
        <v>625</v>
      </c>
      <c r="T30" s="2" t="s">
        <v>625</v>
      </c>
      <c r="U30" s="2" t="s">
        <v>43</v>
      </c>
      <c r="V30" s="2" t="s">
        <v>625</v>
      </c>
      <c r="W30" s="2" t="s">
        <v>625</v>
      </c>
      <c r="X30" s="2" t="s">
        <v>625</v>
      </c>
      <c r="Y30" s="2" t="s">
        <v>625</v>
      </c>
      <c r="Z30" s="2" t="s">
        <v>625</v>
      </c>
      <c r="AA30" s="2" t="s">
        <v>625</v>
      </c>
      <c r="AB30" s="2" t="s">
        <v>625</v>
      </c>
      <c r="AC30" s="2" t="s">
        <v>625</v>
      </c>
      <c r="AD30" s="2" t="s">
        <v>43</v>
      </c>
      <c r="AE30" s="2" t="s">
        <v>625</v>
      </c>
      <c r="AG30" s="2" t="s">
        <v>629</v>
      </c>
      <c r="AI30" s="2" t="s">
        <v>626</v>
      </c>
      <c r="AJ30" s="2">
        <v>0</v>
      </c>
      <c r="AK30" s="2" t="s">
        <v>43</v>
      </c>
    </row>
    <row r="31" spans="1:37" ht="15" customHeight="1" x14ac:dyDescent="0.35">
      <c r="A31" s="2" t="s">
        <v>51</v>
      </c>
      <c r="B31" s="2" t="s">
        <v>54</v>
      </c>
      <c r="C31" s="2" t="s">
        <v>635</v>
      </c>
      <c r="D31" s="2">
        <v>2023</v>
      </c>
      <c r="E31" s="2">
        <v>1.68</v>
      </c>
      <c r="F31" s="2" t="s">
        <v>625</v>
      </c>
      <c r="G31" s="2" t="s">
        <v>753</v>
      </c>
      <c r="H31" s="2">
        <v>7.0000000000000007E-2</v>
      </c>
      <c r="I31" s="2">
        <v>0</v>
      </c>
      <c r="J31" s="2">
        <v>0</v>
      </c>
      <c r="K31" s="2">
        <v>0</v>
      </c>
      <c r="L31" s="2">
        <v>100</v>
      </c>
      <c r="M31" s="2" t="s">
        <v>43</v>
      </c>
      <c r="N31" s="2" t="s">
        <v>625</v>
      </c>
      <c r="O31" s="2" t="s">
        <v>625</v>
      </c>
      <c r="P31" s="2" t="s">
        <v>625</v>
      </c>
      <c r="Q31" s="2" t="s">
        <v>625</v>
      </c>
      <c r="R31" s="2" t="s">
        <v>625</v>
      </c>
      <c r="S31" s="2" t="s">
        <v>625</v>
      </c>
      <c r="T31" s="2" t="s">
        <v>625</v>
      </c>
      <c r="U31" s="2" t="s">
        <v>43</v>
      </c>
      <c r="V31" s="2" t="s">
        <v>625</v>
      </c>
      <c r="W31" s="2" t="s">
        <v>625</v>
      </c>
      <c r="X31" s="2" t="s">
        <v>625</v>
      </c>
      <c r="Y31" s="2" t="s">
        <v>625</v>
      </c>
      <c r="Z31" s="2" t="s">
        <v>625</v>
      </c>
      <c r="AA31" s="2" t="s">
        <v>625</v>
      </c>
      <c r="AB31" s="2" t="s">
        <v>625</v>
      </c>
      <c r="AC31" s="2" t="s">
        <v>625</v>
      </c>
      <c r="AD31" s="2" t="s">
        <v>43</v>
      </c>
      <c r="AE31" s="2" t="s">
        <v>625</v>
      </c>
      <c r="AG31" s="2" t="s">
        <v>629</v>
      </c>
      <c r="AI31" s="2" t="s">
        <v>626</v>
      </c>
      <c r="AJ31" s="2">
        <v>0</v>
      </c>
      <c r="AK31" s="2" t="s">
        <v>43</v>
      </c>
    </row>
    <row r="32" spans="1:37" ht="15" customHeight="1" x14ac:dyDescent="0.35">
      <c r="A32" s="2" t="s">
        <v>51</v>
      </c>
      <c r="B32" s="2" t="s">
        <v>55</v>
      </c>
      <c r="C32" s="2" t="s">
        <v>55</v>
      </c>
      <c r="D32" s="2">
        <v>2023</v>
      </c>
      <c r="E32" s="2">
        <v>1.4</v>
      </c>
      <c r="F32" s="2" t="s">
        <v>625</v>
      </c>
      <c r="G32" s="2" t="s">
        <v>751</v>
      </c>
      <c r="H32" s="2">
        <v>7.0000000000000007E-2</v>
      </c>
      <c r="I32" s="2">
        <v>0</v>
      </c>
      <c r="J32" s="2">
        <v>0</v>
      </c>
      <c r="K32" s="2">
        <v>0</v>
      </c>
      <c r="L32" s="2">
        <v>100</v>
      </c>
      <c r="M32" s="2" t="s">
        <v>43</v>
      </c>
      <c r="N32" s="2" t="s">
        <v>625</v>
      </c>
      <c r="O32" s="2" t="s">
        <v>625</v>
      </c>
      <c r="P32" s="2" t="s">
        <v>625</v>
      </c>
      <c r="Q32" s="2" t="s">
        <v>625</v>
      </c>
      <c r="R32" s="2" t="s">
        <v>625</v>
      </c>
      <c r="S32" s="2" t="s">
        <v>625</v>
      </c>
      <c r="T32" s="2" t="s">
        <v>625</v>
      </c>
      <c r="U32" s="2" t="s">
        <v>43</v>
      </c>
      <c r="V32" s="2" t="s">
        <v>625</v>
      </c>
      <c r="W32" s="2" t="s">
        <v>625</v>
      </c>
      <c r="X32" s="2" t="s">
        <v>625</v>
      </c>
      <c r="Y32" s="2" t="s">
        <v>625</v>
      </c>
      <c r="Z32" s="2" t="s">
        <v>625</v>
      </c>
      <c r="AA32" s="2" t="s">
        <v>625</v>
      </c>
      <c r="AB32" s="2" t="s">
        <v>625</v>
      </c>
      <c r="AC32" s="2" t="s">
        <v>625</v>
      </c>
      <c r="AD32" s="2" t="s">
        <v>43</v>
      </c>
      <c r="AE32" s="2" t="s">
        <v>625</v>
      </c>
      <c r="AG32" s="2" t="s">
        <v>629</v>
      </c>
      <c r="AI32" s="2" t="s">
        <v>626</v>
      </c>
      <c r="AJ32" s="2">
        <v>0</v>
      </c>
      <c r="AK32" s="2" t="s">
        <v>43</v>
      </c>
    </row>
    <row r="33" spans="1:37" ht="15" customHeight="1" x14ac:dyDescent="0.35">
      <c r="A33" s="2" t="s">
        <v>65</v>
      </c>
      <c r="B33" s="2" t="s">
        <v>65</v>
      </c>
      <c r="C33" s="2" t="s">
        <v>636</v>
      </c>
      <c r="D33" s="2">
        <v>2023</v>
      </c>
      <c r="E33" s="2" t="s">
        <v>43</v>
      </c>
      <c r="F33" s="2" t="s">
        <v>43</v>
      </c>
      <c r="G33" s="2" t="s">
        <v>43</v>
      </c>
      <c r="H33" s="2" t="s">
        <v>43</v>
      </c>
      <c r="I33" s="2" t="s">
        <v>43</v>
      </c>
      <c r="J33" s="2" t="s">
        <v>43</v>
      </c>
      <c r="K33" s="2" t="s">
        <v>43</v>
      </c>
      <c r="L33" s="2" t="s">
        <v>43</v>
      </c>
      <c r="M33" s="2" t="s">
        <v>43</v>
      </c>
      <c r="N33" s="2" t="s">
        <v>625</v>
      </c>
      <c r="O33" s="2" t="s">
        <v>625</v>
      </c>
      <c r="P33" s="2" t="s">
        <v>625</v>
      </c>
      <c r="Q33" s="2" t="s">
        <v>625</v>
      </c>
      <c r="R33" s="2" t="s">
        <v>625</v>
      </c>
      <c r="S33" s="2" t="s">
        <v>625</v>
      </c>
      <c r="T33" s="2" t="s">
        <v>625</v>
      </c>
      <c r="U33" s="2" t="s">
        <v>43</v>
      </c>
      <c r="V33" s="2" t="s">
        <v>625</v>
      </c>
      <c r="W33" s="2" t="s">
        <v>625</v>
      </c>
      <c r="X33" s="2" t="s">
        <v>625</v>
      </c>
      <c r="Y33" s="2" t="s">
        <v>625</v>
      </c>
      <c r="Z33" s="2" t="s">
        <v>625</v>
      </c>
      <c r="AA33" s="2" t="s">
        <v>625</v>
      </c>
      <c r="AB33" s="2" t="s">
        <v>625</v>
      </c>
      <c r="AC33" s="2" t="s">
        <v>625</v>
      </c>
      <c r="AD33" s="2" t="s">
        <v>43</v>
      </c>
      <c r="AE33" s="2" t="s">
        <v>625</v>
      </c>
      <c r="AG33" s="2" t="s">
        <v>626</v>
      </c>
      <c r="AI33" s="2" t="s">
        <v>626</v>
      </c>
      <c r="AJ33" s="2">
        <v>0</v>
      </c>
      <c r="AK33" s="2" t="s">
        <v>43</v>
      </c>
    </row>
    <row r="34" spans="1:37" ht="15" customHeight="1" x14ac:dyDescent="0.35">
      <c r="A34" s="2" t="s">
        <v>66</v>
      </c>
      <c r="B34" s="2" t="s">
        <v>67</v>
      </c>
      <c r="C34" s="2" t="s">
        <v>67</v>
      </c>
      <c r="D34" s="2">
        <v>2023</v>
      </c>
      <c r="E34" s="2">
        <v>2.42</v>
      </c>
      <c r="F34" s="2">
        <v>4.41</v>
      </c>
      <c r="G34" s="2" t="s">
        <v>754</v>
      </c>
      <c r="H34" s="2">
        <v>1.22</v>
      </c>
      <c r="I34" s="2">
        <v>0</v>
      </c>
      <c r="J34" s="2">
        <v>0</v>
      </c>
      <c r="K34" s="2">
        <v>0</v>
      </c>
      <c r="L34" s="2">
        <v>0</v>
      </c>
      <c r="M34" s="2" t="s">
        <v>43</v>
      </c>
      <c r="N34" s="2" t="s">
        <v>625</v>
      </c>
      <c r="O34" s="2" t="s">
        <v>625</v>
      </c>
      <c r="P34" s="2" t="s">
        <v>625</v>
      </c>
      <c r="Q34" s="2" t="s">
        <v>625</v>
      </c>
      <c r="R34" s="2" t="s">
        <v>625</v>
      </c>
      <c r="S34" s="2" t="s">
        <v>625</v>
      </c>
      <c r="T34" s="2" t="s">
        <v>625</v>
      </c>
      <c r="U34" s="2" t="s">
        <v>43</v>
      </c>
      <c r="V34" s="2" t="s">
        <v>625</v>
      </c>
      <c r="W34" s="2" t="s">
        <v>625</v>
      </c>
      <c r="X34" s="2" t="s">
        <v>625</v>
      </c>
      <c r="Y34" s="2" t="s">
        <v>625</v>
      </c>
      <c r="Z34" s="2" t="s">
        <v>625</v>
      </c>
      <c r="AA34" s="2" t="s">
        <v>625</v>
      </c>
      <c r="AB34" s="2" t="s">
        <v>625</v>
      </c>
      <c r="AC34" s="2" t="s">
        <v>625</v>
      </c>
      <c r="AD34" s="2" t="s">
        <v>43</v>
      </c>
      <c r="AE34" s="2" t="s">
        <v>625</v>
      </c>
      <c r="AG34" s="2" t="s">
        <v>629</v>
      </c>
      <c r="AI34" s="2" t="s">
        <v>626</v>
      </c>
      <c r="AJ34" s="2">
        <v>0</v>
      </c>
      <c r="AK34" s="2" t="s">
        <v>43</v>
      </c>
    </row>
    <row r="35" spans="1:37" ht="15" customHeight="1" x14ac:dyDescent="0.35">
      <c r="A35" s="2" t="s">
        <v>66</v>
      </c>
      <c r="B35" s="2" t="s">
        <v>68</v>
      </c>
      <c r="C35" s="2" t="s">
        <v>67</v>
      </c>
      <c r="D35" s="2">
        <v>2023</v>
      </c>
      <c r="E35" s="2">
        <v>0.11</v>
      </c>
      <c r="F35" s="2" t="s">
        <v>625</v>
      </c>
      <c r="G35" s="2" t="s">
        <v>754</v>
      </c>
      <c r="H35" s="2">
        <v>1.22</v>
      </c>
      <c r="I35" s="2">
        <v>0</v>
      </c>
      <c r="J35" s="2">
        <v>0</v>
      </c>
      <c r="K35" s="2">
        <v>0</v>
      </c>
      <c r="L35" s="2">
        <v>0</v>
      </c>
      <c r="M35" s="2" t="s">
        <v>43</v>
      </c>
      <c r="N35" s="2" t="s">
        <v>625</v>
      </c>
      <c r="O35" s="2" t="s">
        <v>625</v>
      </c>
      <c r="P35" s="2" t="s">
        <v>625</v>
      </c>
      <c r="Q35" s="2" t="s">
        <v>625</v>
      </c>
      <c r="R35" s="2" t="s">
        <v>625</v>
      </c>
      <c r="S35" s="2" t="s">
        <v>625</v>
      </c>
      <c r="T35" s="2" t="s">
        <v>625</v>
      </c>
      <c r="U35" s="2" t="s">
        <v>43</v>
      </c>
      <c r="V35" s="2" t="s">
        <v>625</v>
      </c>
      <c r="W35" s="2" t="s">
        <v>625</v>
      </c>
      <c r="X35" s="2" t="s">
        <v>625</v>
      </c>
      <c r="Y35" s="2" t="s">
        <v>625</v>
      </c>
      <c r="Z35" s="2" t="s">
        <v>625</v>
      </c>
      <c r="AA35" s="2" t="s">
        <v>625</v>
      </c>
      <c r="AB35" s="2" t="s">
        <v>625</v>
      </c>
      <c r="AC35" s="2" t="s">
        <v>625</v>
      </c>
      <c r="AD35" s="2" t="s">
        <v>43</v>
      </c>
      <c r="AE35" s="2" t="s">
        <v>625</v>
      </c>
      <c r="AG35" s="2" t="s">
        <v>629</v>
      </c>
      <c r="AI35" s="2" t="s">
        <v>626</v>
      </c>
      <c r="AJ35" s="2">
        <v>0</v>
      </c>
      <c r="AK35" s="2" t="s">
        <v>43</v>
      </c>
    </row>
    <row r="36" spans="1:37" ht="15" customHeight="1" x14ac:dyDescent="0.35">
      <c r="A36" s="2" t="s">
        <v>66</v>
      </c>
      <c r="B36" s="2" t="s">
        <v>69</v>
      </c>
      <c r="C36" s="2" t="s">
        <v>67</v>
      </c>
      <c r="D36" s="2">
        <v>2023</v>
      </c>
      <c r="E36" s="2">
        <v>0.35599999999999998</v>
      </c>
      <c r="F36" s="2" t="s">
        <v>625</v>
      </c>
      <c r="G36" s="2" t="s">
        <v>754</v>
      </c>
      <c r="H36" s="2">
        <v>1.22</v>
      </c>
      <c r="I36" s="2">
        <v>0</v>
      </c>
      <c r="J36" s="2">
        <v>0</v>
      </c>
      <c r="K36" s="2">
        <v>0</v>
      </c>
      <c r="L36" s="2">
        <v>0</v>
      </c>
      <c r="M36" s="2" t="s">
        <v>43</v>
      </c>
      <c r="N36" s="2" t="s">
        <v>625</v>
      </c>
      <c r="O36" s="2" t="s">
        <v>625</v>
      </c>
      <c r="P36" s="2" t="s">
        <v>625</v>
      </c>
      <c r="Q36" s="2" t="s">
        <v>625</v>
      </c>
      <c r="R36" s="2" t="s">
        <v>625</v>
      </c>
      <c r="S36" s="2" t="s">
        <v>625</v>
      </c>
      <c r="T36" s="2" t="s">
        <v>625</v>
      </c>
      <c r="U36" s="2" t="s">
        <v>43</v>
      </c>
      <c r="V36" s="2" t="s">
        <v>625</v>
      </c>
      <c r="W36" s="2" t="s">
        <v>625</v>
      </c>
      <c r="X36" s="2" t="s">
        <v>625</v>
      </c>
      <c r="Y36" s="2" t="s">
        <v>625</v>
      </c>
      <c r="Z36" s="2" t="s">
        <v>625</v>
      </c>
      <c r="AA36" s="2" t="s">
        <v>625</v>
      </c>
      <c r="AB36" s="2" t="s">
        <v>625</v>
      </c>
      <c r="AC36" s="2" t="s">
        <v>625</v>
      </c>
      <c r="AD36" s="2" t="s">
        <v>43</v>
      </c>
      <c r="AE36" s="2" t="s">
        <v>625</v>
      </c>
      <c r="AG36" s="2" t="s">
        <v>629</v>
      </c>
      <c r="AI36" s="2" t="s">
        <v>626</v>
      </c>
      <c r="AJ36" s="2">
        <v>0</v>
      </c>
      <c r="AK36" s="2" t="s">
        <v>43</v>
      </c>
    </row>
    <row r="37" spans="1:37" ht="15" customHeight="1" x14ac:dyDescent="0.35">
      <c r="A37" s="2" t="s">
        <v>70</v>
      </c>
      <c r="B37" s="2" t="s">
        <v>71</v>
      </c>
      <c r="C37" s="2" t="s">
        <v>71</v>
      </c>
      <c r="D37" s="2">
        <v>2023</v>
      </c>
      <c r="E37" s="2">
        <v>1.1639999999999999</v>
      </c>
      <c r="F37" s="2">
        <v>0.17</v>
      </c>
      <c r="G37" s="2" t="s">
        <v>755</v>
      </c>
      <c r="H37" s="2">
        <v>1.1000000000000001</v>
      </c>
      <c r="I37" s="2">
        <v>0</v>
      </c>
      <c r="J37" s="2">
        <v>0</v>
      </c>
      <c r="K37" s="2">
        <v>0</v>
      </c>
      <c r="L37" s="2">
        <v>100</v>
      </c>
      <c r="M37" s="2" t="s">
        <v>627</v>
      </c>
      <c r="N37" s="2" t="s">
        <v>625</v>
      </c>
      <c r="O37" s="2" t="s">
        <v>625</v>
      </c>
      <c r="P37" s="2" t="s">
        <v>625</v>
      </c>
      <c r="Q37" s="2" t="s">
        <v>625</v>
      </c>
      <c r="R37" s="2" t="s">
        <v>625</v>
      </c>
      <c r="S37" s="2" t="s">
        <v>625</v>
      </c>
      <c r="T37" s="2" t="s">
        <v>625</v>
      </c>
      <c r="U37" s="2" t="s">
        <v>627</v>
      </c>
      <c r="V37" s="2" t="s">
        <v>625</v>
      </c>
      <c r="W37" s="2" t="s">
        <v>625</v>
      </c>
      <c r="X37" s="2" t="s">
        <v>625</v>
      </c>
      <c r="Y37" s="2" t="s">
        <v>625</v>
      </c>
      <c r="Z37" s="2" t="s">
        <v>625</v>
      </c>
      <c r="AA37" s="2" t="s">
        <v>625</v>
      </c>
      <c r="AB37" s="2" t="s">
        <v>625</v>
      </c>
      <c r="AC37" s="2" t="s">
        <v>625</v>
      </c>
      <c r="AD37" s="2" t="s">
        <v>627</v>
      </c>
      <c r="AE37" s="2" t="s">
        <v>625</v>
      </c>
      <c r="AG37" s="2" t="s">
        <v>629</v>
      </c>
      <c r="AI37" s="2" t="s">
        <v>626</v>
      </c>
      <c r="AJ37" s="2">
        <v>0</v>
      </c>
      <c r="AK37" s="2" t="s">
        <v>43</v>
      </c>
    </row>
    <row r="38" spans="1:37" ht="15" customHeight="1" x14ac:dyDescent="0.35">
      <c r="A38" s="2" t="s">
        <v>72</v>
      </c>
      <c r="B38" s="2" t="s">
        <v>73</v>
      </c>
      <c r="C38" s="2" t="s">
        <v>73</v>
      </c>
      <c r="D38" s="2">
        <v>2023</v>
      </c>
      <c r="E38" s="2">
        <v>3.7</v>
      </c>
      <c r="F38" s="2">
        <v>8.9</v>
      </c>
      <c r="G38" s="2" t="s">
        <v>756</v>
      </c>
      <c r="H38" s="2">
        <v>0.05</v>
      </c>
      <c r="I38" s="2">
        <v>1.65</v>
      </c>
      <c r="J38" s="2">
        <v>2.5000000000000001E-3</v>
      </c>
      <c r="K38" s="2">
        <v>0</v>
      </c>
      <c r="L38" s="2">
        <v>98</v>
      </c>
      <c r="M38" s="2" t="s">
        <v>639</v>
      </c>
      <c r="N38" s="2" t="s">
        <v>625</v>
      </c>
      <c r="O38" s="2" t="s">
        <v>625</v>
      </c>
      <c r="P38" s="2" t="s">
        <v>625</v>
      </c>
      <c r="Q38" s="2" t="s">
        <v>625</v>
      </c>
      <c r="R38" s="2" t="s">
        <v>625</v>
      </c>
      <c r="S38" s="2" t="s">
        <v>625</v>
      </c>
      <c r="T38" s="2" t="s">
        <v>625</v>
      </c>
      <c r="U38" s="2" t="s">
        <v>639</v>
      </c>
      <c r="V38" s="2" t="s">
        <v>625</v>
      </c>
      <c r="W38" s="2">
        <v>0</v>
      </c>
      <c r="X38" s="2" t="s">
        <v>625</v>
      </c>
      <c r="Y38" s="2" t="s">
        <v>625</v>
      </c>
      <c r="Z38" s="2" t="s">
        <v>625</v>
      </c>
      <c r="AA38" s="2" t="s">
        <v>625</v>
      </c>
      <c r="AB38" s="2">
        <v>0</v>
      </c>
      <c r="AC38" s="2">
        <v>0</v>
      </c>
      <c r="AD38" s="2" t="s">
        <v>627</v>
      </c>
      <c r="AE38" s="2" t="s">
        <v>625</v>
      </c>
      <c r="AG38" s="2" t="s">
        <v>629</v>
      </c>
      <c r="AI38" s="2" t="s">
        <v>626</v>
      </c>
      <c r="AJ38" s="2">
        <v>0</v>
      </c>
      <c r="AK38" s="2" t="s">
        <v>43</v>
      </c>
    </row>
    <row r="39" spans="1:37" ht="15" customHeight="1" x14ac:dyDescent="0.35">
      <c r="A39" s="2" t="s">
        <v>74</v>
      </c>
      <c r="B39" s="2" t="s">
        <v>75</v>
      </c>
      <c r="C39" s="2" t="s">
        <v>586</v>
      </c>
      <c r="D39" s="2">
        <v>2023</v>
      </c>
      <c r="E39" s="2">
        <v>0.14899999999999999</v>
      </c>
      <c r="F39" s="2" t="s">
        <v>625</v>
      </c>
      <c r="G39" s="2" t="s">
        <v>757</v>
      </c>
      <c r="H39" s="2">
        <v>1.03</v>
      </c>
      <c r="I39" s="2">
        <v>0</v>
      </c>
      <c r="J39" s="2">
        <v>0</v>
      </c>
      <c r="K39" s="2">
        <v>0.61</v>
      </c>
      <c r="L39" s="2">
        <v>0</v>
      </c>
      <c r="M39" s="2" t="s">
        <v>43</v>
      </c>
      <c r="N39" s="2" t="s">
        <v>625</v>
      </c>
      <c r="O39" s="2" t="s">
        <v>625</v>
      </c>
      <c r="P39" s="2" t="s">
        <v>625</v>
      </c>
      <c r="Q39" s="2" t="s">
        <v>625</v>
      </c>
      <c r="R39" s="2" t="s">
        <v>625</v>
      </c>
      <c r="S39" s="2" t="s">
        <v>625</v>
      </c>
      <c r="T39" s="2" t="s">
        <v>625</v>
      </c>
      <c r="U39" s="2" t="s">
        <v>43</v>
      </c>
      <c r="V39" s="2" t="s">
        <v>625</v>
      </c>
      <c r="W39" s="2" t="s">
        <v>625</v>
      </c>
      <c r="X39" s="2" t="s">
        <v>625</v>
      </c>
      <c r="Y39" s="2" t="s">
        <v>625</v>
      </c>
      <c r="Z39" s="2" t="s">
        <v>625</v>
      </c>
      <c r="AA39" s="2" t="s">
        <v>625</v>
      </c>
      <c r="AB39" s="2" t="s">
        <v>625</v>
      </c>
      <c r="AC39" s="2" t="s">
        <v>625</v>
      </c>
      <c r="AD39" s="2" t="s">
        <v>43</v>
      </c>
      <c r="AE39" s="2" t="s">
        <v>625</v>
      </c>
      <c r="AG39" s="2" t="s">
        <v>629</v>
      </c>
      <c r="AI39" s="2" t="s">
        <v>626</v>
      </c>
      <c r="AJ39" s="2">
        <v>0</v>
      </c>
      <c r="AK39" s="2" t="s">
        <v>43</v>
      </c>
    </row>
    <row r="40" spans="1:37" ht="15" customHeight="1" x14ac:dyDescent="0.35">
      <c r="A40" s="2" t="s">
        <v>74</v>
      </c>
      <c r="B40" s="2" t="s">
        <v>76</v>
      </c>
      <c r="C40" s="2" t="s">
        <v>87</v>
      </c>
      <c r="D40" s="2">
        <v>2023</v>
      </c>
      <c r="E40" s="2" t="s">
        <v>43</v>
      </c>
      <c r="F40" s="2" t="s">
        <v>43</v>
      </c>
      <c r="G40" s="2" t="s">
        <v>43</v>
      </c>
      <c r="H40" s="2" t="s">
        <v>43</v>
      </c>
      <c r="I40" s="2" t="s">
        <v>43</v>
      </c>
      <c r="J40" s="2" t="s">
        <v>43</v>
      </c>
      <c r="K40" s="2" t="s">
        <v>43</v>
      </c>
      <c r="L40" s="2" t="s">
        <v>43</v>
      </c>
      <c r="M40" s="2" t="s">
        <v>43</v>
      </c>
      <c r="N40" s="2" t="s">
        <v>43</v>
      </c>
      <c r="O40" s="2" t="s">
        <v>43</v>
      </c>
      <c r="P40" s="2" t="s">
        <v>43</v>
      </c>
      <c r="Q40" s="2" t="s">
        <v>43</v>
      </c>
      <c r="R40" s="2" t="s">
        <v>43</v>
      </c>
      <c r="S40" s="2" t="s">
        <v>43</v>
      </c>
      <c r="T40" s="2" t="s">
        <v>43</v>
      </c>
      <c r="U40" s="2" t="s">
        <v>43</v>
      </c>
      <c r="V40" s="2" t="s">
        <v>43</v>
      </c>
      <c r="W40" s="2" t="s">
        <v>43</v>
      </c>
      <c r="X40" s="2" t="s">
        <v>43</v>
      </c>
      <c r="Y40" s="2" t="s">
        <v>43</v>
      </c>
      <c r="Z40" s="2" t="s">
        <v>43</v>
      </c>
      <c r="AA40" s="2" t="s">
        <v>43</v>
      </c>
      <c r="AB40" s="2" t="s">
        <v>43</v>
      </c>
      <c r="AC40" s="2" t="s">
        <v>43</v>
      </c>
      <c r="AD40" s="2" t="s">
        <v>43</v>
      </c>
      <c r="AE40" s="2" t="s">
        <v>43</v>
      </c>
      <c r="AG40" s="2" t="s">
        <v>626</v>
      </c>
      <c r="AI40" s="2" t="s">
        <v>626</v>
      </c>
      <c r="AJ40" s="2">
        <v>0</v>
      </c>
      <c r="AK40" s="2" t="s">
        <v>43</v>
      </c>
    </row>
    <row r="41" spans="1:37" ht="15" customHeight="1" x14ac:dyDescent="0.35">
      <c r="A41" s="2" t="s">
        <v>74</v>
      </c>
      <c r="B41" s="2" t="s">
        <v>77</v>
      </c>
      <c r="C41" s="2" t="s">
        <v>637</v>
      </c>
      <c r="D41" s="2">
        <v>2023</v>
      </c>
      <c r="E41" s="2">
        <v>0.14199999999999999</v>
      </c>
      <c r="F41" s="2" t="s">
        <v>625</v>
      </c>
      <c r="G41" s="2" t="s">
        <v>757</v>
      </c>
      <c r="H41" s="2">
        <v>1.03</v>
      </c>
      <c r="I41" s="2">
        <v>0</v>
      </c>
      <c r="J41" s="2">
        <v>0</v>
      </c>
      <c r="K41" s="2">
        <v>0.61</v>
      </c>
      <c r="L41" s="2">
        <v>0</v>
      </c>
      <c r="M41" s="2" t="s">
        <v>43</v>
      </c>
      <c r="N41" s="2" t="s">
        <v>625</v>
      </c>
      <c r="O41" s="2" t="s">
        <v>625</v>
      </c>
      <c r="P41" s="2" t="s">
        <v>625</v>
      </c>
      <c r="Q41" s="2" t="s">
        <v>625</v>
      </c>
      <c r="R41" s="2" t="s">
        <v>625</v>
      </c>
      <c r="S41" s="2" t="s">
        <v>625</v>
      </c>
      <c r="T41" s="2" t="s">
        <v>625</v>
      </c>
      <c r="U41" s="2" t="s">
        <v>43</v>
      </c>
      <c r="V41" s="2" t="s">
        <v>625</v>
      </c>
      <c r="W41" s="2" t="s">
        <v>625</v>
      </c>
      <c r="X41" s="2" t="s">
        <v>625</v>
      </c>
      <c r="Y41" s="2" t="s">
        <v>625</v>
      </c>
      <c r="Z41" s="2" t="s">
        <v>625</v>
      </c>
      <c r="AA41" s="2" t="s">
        <v>625</v>
      </c>
      <c r="AB41" s="2" t="s">
        <v>625</v>
      </c>
      <c r="AC41" s="2" t="s">
        <v>625</v>
      </c>
      <c r="AD41" s="2" t="s">
        <v>43</v>
      </c>
      <c r="AE41" s="2" t="s">
        <v>625</v>
      </c>
      <c r="AG41" s="2" t="s">
        <v>629</v>
      </c>
      <c r="AI41" s="2" t="s">
        <v>626</v>
      </c>
      <c r="AJ41" s="2">
        <v>0</v>
      </c>
      <c r="AK41" s="2" t="s">
        <v>43</v>
      </c>
    </row>
    <row r="42" spans="1:37" ht="15" customHeight="1" x14ac:dyDescent="0.35">
      <c r="A42" s="2" t="s">
        <v>74</v>
      </c>
      <c r="B42" s="2" t="s">
        <v>78</v>
      </c>
      <c r="C42" s="2" t="s">
        <v>637</v>
      </c>
      <c r="D42" s="2">
        <v>2023</v>
      </c>
      <c r="E42" s="2">
        <v>0.17199999999999999</v>
      </c>
      <c r="F42" s="2" t="s">
        <v>625</v>
      </c>
      <c r="G42" s="2" t="s">
        <v>757</v>
      </c>
      <c r="H42" s="2">
        <v>1.03</v>
      </c>
      <c r="I42" s="2">
        <v>0</v>
      </c>
      <c r="J42" s="2">
        <v>0</v>
      </c>
      <c r="K42" s="2">
        <v>0.61</v>
      </c>
      <c r="L42" s="2">
        <v>0</v>
      </c>
      <c r="M42" s="2" t="s">
        <v>43</v>
      </c>
      <c r="N42" s="2" t="s">
        <v>625</v>
      </c>
      <c r="O42" s="2" t="s">
        <v>625</v>
      </c>
      <c r="P42" s="2" t="s">
        <v>625</v>
      </c>
      <c r="Q42" s="2" t="s">
        <v>625</v>
      </c>
      <c r="R42" s="2" t="s">
        <v>625</v>
      </c>
      <c r="S42" s="2" t="s">
        <v>625</v>
      </c>
      <c r="T42" s="2" t="s">
        <v>625</v>
      </c>
      <c r="U42" s="2" t="s">
        <v>43</v>
      </c>
      <c r="V42" s="2" t="s">
        <v>625</v>
      </c>
      <c r="W42" s="2" t="s">
        <v>625</v>
      </c>
      <c r="X42" s="2" t="s">
        <v>625</v>
      </c>
      <c r="Y42" s="2" t="s">
        <v>625</v>
      </c>
      <c r="Z42" s="2" t="s">
        <v>625</v>
      </c>
      <c r="AA42" s="2" t="s">
        <v>625</v>
      </c>
      <c r="AB42" s="2" t="s">
        <v>625</v>
      </c>
      <c r="AC42" s="2" t="s">
        <v>625</v>
      </c>
      <c r="AD42" s="2" t="s">
        <v>43</v>
      </c>
      <c r="AE42" s="2" t="s">
        <v>625</v>
      </c>
      <c r="AG42" s="2" t="s">
        <v>629</v>
      </c>
      <c r="AI42" s="2" t="s">
        <v>626</v>
      </c>
      <c r="AJ42" s="2">
        <v>0</v>
      </c>
      <c r="AK42" s="2" t="s">
        <v>43</v>
      </c>
    </row>
    <row r="43" spans="1:37" ht="15" customHeight="1" x14ac:dyDescent="0.35">
      <c r="A43" s="2" t="s">
        <v>74</v>
      </c>
      <c r="B43" s="2" t="s">
        <v>79</v>
      </c>
      <c r="C43" s="2" t="s">
        <v>101</v>
      </c>
      <c r="D43" s="2">
        <v>2023</v>
      </c>
      <c r="E43" s="2">
        <v>0.109</v>
      </c>
      <c r="F43" s="2" t="s">
        <v>625</v>
      </c>
      <c r="G43" s="2" t="s">
        <v>757</v>
      </c>
      <c r="H43" s="2">
        <v>1.03</v>
      </c>
      <c r="I43" s="2">
        <v>0</v>
      </c>
      <c r="J43" s="2">
        <v>0</v>
      </c>
      <c r="K43" s="2">
        <v>0.61</v>
      </c>
      <c r="L43" s="2">
        <v>0</v>
      </c>
      <c r="M43" s="2" t="s">
        <v>43</v>
      </c>
      <c r="N43" s="2" t="s">
        <v>625</v>
      </c>
      <c r="O43" s="2" t="s">
        <v>625</v>
      </c>
      <c r="P43" s="2" t="s">
        <v>625</v>
      </c>
      <c r="Q43" s="2" t="s">
        <v>625</v>
      </c>
      <c r="R43" s="2" t="s">
        <v>625</v>
      </c>
      <c r="S43" s="2" t="s">
        <v>625</v>
      </c>
      <c r="T43" s="2" t="s">
        <v>625</v>
      </c>
      <c r="U43" s="2" t="s">
        <v>43</v>
      </c>
      <c r="V43" s="2" t="s">
        <v>625</v>
      </c>
      <c r="W43" s="2" t="s">
        <v>625</v>
      </c>
      <c r="X43" s="2" t="s">
        <v>625</v>
      </c>
      <c r="Y43" s="2" t="s">
        <v>625</v>
      </c>
      <c r="Z43" s="2" t="s">
        <v>625</v>
      </c>
      <c r="AA43" s="2" t="s">
        <v>625</v>
      </c>
      <c r="AB43" s="2" t="s">
        <v>625</v>
      </c>
      <c r="AC43" s="2" t="s">
        <v>625</v>
      </c>
      <c r="AD43" s="2" t="s">
        <v>43</v>
      </c>
      <c r="AE43" s="2" t="s">
        <v>625</v>
      </c>
      <c r="AG43" s="2" t="s">
        <v>629</v>
      </c>
      <c r="AI43" s="2" t="s">
        <v>626</v>
      </c>
      <c r="AJ43" s="2">
        <v>0</v>
      </c>
      <c r="AK43" s="2" t="s">
        <v>43</v>
      </c>
    </row>
    <row r="44" spans="1:37" ht="15" customHeight="1" x14ac:dyDescent="0.35">
      <c r="A44" s="2" t="s">
        <v>74</v>
      </c>
      <c r="B44" s="2" t="s">
        <v>80</v>
      </c>
      <c r="C44" s="2" t="s">
        <v>101</v>
      </c>
      <c r="D44" s="2">
        <v>2023</v>
      </c>
      <c r="E44" s="2">
        <v>0.03</v>
      </c>
      <c r="F44" s="2" t="s">
        <v>625</v>
      </c>
      <c r="G44" s="2" t="s">
        <v>757</v>
      </c>
      <c r="H44" s="2">
        <v>1.03</v>
      </c>
      <c r="I44" s="2">
        <v>0</v>
      </c>
      <c r="J44" s="2">
        <v>0</v>
      </c>
      <c r="K44" s="2">
        <v>0.61</v>
      </c>
      <c r="L44" s="2">
        <v>0</v>
      </c>
      <c r="M44" s="2" t="s">
        <v>43</v>
      </c>
      <c r="N44" s="2" t="s">
        <v>625</v>
      </c>
      <c r="O44" s="2" t="s">
        <v>625</v>
      </c>
      <c r="P44" s="2" t="s">
        <v>625</v>
      </c>
      <c r="Q44" s="2" t="s">
        <v>625</v>
      </c>
      <c r="R44" s="2" t="s">
        <v>625</v>
      </c>
      <c r="S44" s="2" t="s">
        <v>625</v>
      </c>
      <c r="T44" s="2" t="s">
        <v>625</v>
      </c>
      <c r="U44" s="2" t="s">
        <v>43</v>
      </c>
      <c r="V44" s="2" t="s">
        <v>625</v>
      </c>
      <c r="W44" s="2" t="s">
        <v>625</v>
      </c>
      <c r="X44" s="2" t="s">
        <v>625</v>
      </c>
      <c r="Y44" s="2" t="s">
        <v>625</v>
      </c>
      <c r="Z44" s="2" t="s">
        <v>625</v>
      </c>
      <c r="AA44" s="2" t="s">
        <v>625</v>
      </c>
      <c r="AB44" s="2" t="s">
        <v>625</v>
      </c>
      <c r="AC44" s="2" t="s">
        <v>625</v>
      </c>
      <c r="AD44" s="2" t="s">
        <v>43</v>
      </c>
      <c r="AE44" s="2" t="s">
        <v>625</v>
      </c>
      <c r="AG44" s="2" t="s">
        <v>629</v>
      </c>
      <c r="AI44" s="2" t="s">
        <v>626</v>
      </c>
      <c r="AJ44" s="2">
        <v>0</v>
      </c>
      <c r="AK44" s="2" t="s">
        <v>43</v>
      </c>
    </row>
    <row r="45" spans="1:37" ht="15" customHeight="1" x14ac:dyDescent="0.35">
      <c r="A45" s="2" t="s">
        <v>74</v>
      </c>
      <c r="B45" s="2" t="s">
        <v>81</v>
      </c>
      <c r="C45" s="2" t="s">
        <v>101</v>
      </c>
      <c r="D45" s="2">
        <v>2023</v>
      </c>
      <c r="E45" s="2">
        <v>0.16900000000000001</v>
      </c>
      <c r="F45" s="2" t="s">
        <v>625</v>
      </c>
      <c r="G45" s="2" t="s">
        <v>757</v>
      </c>
      <c r="H45" s="2">
        <v>1.03</v>
      </c>
      <c r="I45" s="2">
        <v>0</v>
      </c>
      <c r="J45" s="2">
        <v>0</v>
      </c>
      <c r="K45" s="2">
        <v>0.61</v>
      </c>
      <c r="L45" s="2">
        <v>0</v>
      </c>
      <c r="M45" s="2" t="s">
        <v>43</v>
      </c>
      <c r="N45" s="2" t="s">
        <v>625</v>
      </c>
      <c r="O45" s="2" t="s">
        <v>625</v>
      </c>
      <c r="P45" s="2" t="s">
        <v>625</v>
      </c>
      <c r="Q45" s="2" t="s">
        <v>625</v>
      </c>
      <c r="R45" s="2" t="s">
        <v>625</v>
      </c>
      <c r="S45" s="2" t="s">
        <v>625</v>
      </c>
      <c r="T45" s="2" t="s">
        <v>625</v>
      </c>
      <c r="U45" s="2" t="s">
        <v>43</v>
      </c>
      <c r="V45" s="2" t="s">
        <v>625</v>
      </c>
      <c r="W45" s="2" t="s">
        <v>625</v>
      </c>
      <c r="X45" s="2" t="s">
        <v>625</v>
      </c>
      <c r="Y45" s="2" t="s">
        <v>625</v>
      </c>
      <c r="Z45" s="2" t="s">
        <v>625</v>
      </c>
      <c r="AA45" s="2" t="s">
        <v>625</v>
      </c>
      <c r="AB45" s="2" t="s">
        <v>625</v>
      </c>
      <c r="AC45" s="2" t="s">
        <v>625</v>
      </c>
      <c r="AD45" s="2" t="s">
        <v>43</v>
      </c>
      <c r="AE45" s="2" t="s">
        <v>625</v>
      </c>
      <c r="AG45" s="2" t="s">
        <v>629</v>
      </c>
      <c r="AI45" s="2" t="s">
        <v>626</v>
      </c>
      <c r="AJ45" s="2">
        <v>0</v>
      </c>
      <c r="AK45" s="2" t="s">
        <v>43</v>
      </c>
    </row>
    <row r="46" spans="1:37" ht="15" customHeight="1" x14ac:dyDescent="0.35">
      <c r="A46" s="2" t="s">
        <v>120</v>
      </c>
      <c r="B46" s="2" t="s">
        <v>121</v>
      </c>
      <c r="C46" s="2" t="s">
        <v>638</v>
      </c>
      <c r="D46" s="2">
        <v>2023</v>
      </c>
      <c r="E46" s="2">
        <v>14.177</v>
      </c>
      <c r="F46" s="2">
        <v>19.536000000000001</v>
      </c>
      <c r="G46" s="2" t="s">
        <v>758</v>
      </c>
      <c r="H46" s="2">
        <v>0.03</v>
      </c>
      <c r="I46" s="2">
        <v>29.79</v>
      </c>
      <c r="J46" s="2">
        <v>0</v>
      </c>
      <c r="K46" s="2">
        <v>0</v>
      </c>
      <c r="L46" s="2">
        <v>100</v>
      </c>
      <c r="M46" s="2" t="s">
        <v>625</v>
      </c>
      <c r="N46" s="2" t="s">
        <v>625</v>
      </c>
      <c r="O46" s="2" t="s">
        <v>625</v>
      </c>
      <c r="P46" s="2" t="s">
        <v>625</v>
      </c>
      <c r="Q46" s="2" t="s">
        <v>625</v>
      </c>
      <c r="R46" s="2" t="s">
        <v>625</v>
      </c>
      <c r="S46" s="2" t="s">
        <v>625</v>
      </c>
      <c r="T46" s="2" t="s">
        <v>625</v>
      </c>
      <c r="U46" s="2" t="s">
        <v>625</v>
      </c>
      <c r="V46" s="2" t="s">
        <v>625</v>
      </c>
      <c r="W46" s="2" t="s">
        <v>625</v>
      </c>
      <c r="X46" s="2" t="s">
        <v>625</v>
      </c>
      <c r="Y46" s="2" t="s">
        <v>625</v>
      </c>
      <c r="Z46" s="2" t="s">
        <v>625</v>
      </c>
      <c r="AA46" s="2" t="s">
        <v>625</v>
      </c>
      <c r="AB46" s="2" t="s">
        <v>625</v>
      </c>
      <c r="AC46" s="2" t="s">
        <v>625</v>
      </c>
      <c r="AD46" s="2" t="s">
        <v>43</v>
      </c>
      <c r="AE46" s="2" t="s">
        <v>43</v>
      </c>
      <c r="AG46" s="2" t="s">
        <v>629</v>
      </c>
      <c r="AI46" s="2" t="s">
        <v>626</v>
      </c>
      <c r="AJ46" s="2">
        <v>0</v>
      </c>
      <c r="AK46" s="2" t="s">
        <v>43</v>
      </c>
    </row>
    <row r="47" spans="1:37" ht="15" customHeight="1" x14ac:dyDescent="0.35">
      <c r="A47" s="2" t="s">
        <v>120</v>
      </c>
      <c r="B47" s="2" t="s">
        <v>122</v>
      </c>
      <c r="C47" s="2" t="s">
        <v>638</v>
      </c>
      <c r="D47" s="2">
        <v>2023</v>
      </c>
      <c r="E47" s="2">
        <v>1.7000000000000001E-2</v>
      </c>
      <c r="F47" s="2" t="s">
        <v>625</v>
      </c>
      <c r="G47" s="2" t="s">
        <v>758</v>
      </c>
      <c r="H47" s="2">
        <v>0.03</v>
      </c>
      <c r="I47" s="2">
        <v>29.791</v>
      </c>
      <c r="J47" s="2">
        <v>0</v>
      </c>
      <c r="K47" s="2">
        <v>0</v>
      </c>
      <c r="L47" s="2">
        <v>100</v>
      </c>
      <c r="M47" s="2" t="s">
        <v>43</v>
      </c>
      <c r="N47" s="2" t="s">
        <v>625</v>
      </c>
      <c r="O47" s="2" t="s">
        <v>625</v>
      </c>
      <c r="P47" s="2" t="s">
        <v>625</v>
      </c>
      <c r="Q47" s="2" t="s">
        <v>625</v>
      </c>
      <c r="R47" s="2" t="s">
        <v>625</v>
      </c>
      <c r="S47" s="2" t="s">
        <v>625</v>
      </c>
      <c r="T47" s="2" t="s">
        <v>625</v>
      </c>
      <c r="U47" s="2" t="s">
        <v>43</v>
      </c>
      <c r="V47" s="2" t="s">
        <v>625</v>
      </c>
      <c r="W47" s="2" t="s">
        <v>625</v>
      </c>
      <c r="X47" s="2" t="s">
        <v>625</v>
      </c>
      <c r="Y47" s="2" t="s">
        <v>625</v>
      </c>
      <c r="Z47" s="2" t="s">
        <v>625</v>
      </c>
      <c r="AA47" s="2" t="s">
        <v>625</v>
      </c>
      <c r="AB47" s="2" t="s">
        <v>625</v>
      </c>
      <c r="AC47" s="2" t="s">
        <v>625</v>
      </c>
      <c r="AD47" s="2" t="s">
        <v>43</v>
      </c>
      <c r="AE47" s="2" t="s">
        <v>625</v>
      </c>
      <c r="AG47" s="2" t="s">
        <v>629</v>
      </c>
      <c r="AI47" s="2" t="s">
        <v>626</v>
      </c>
      <c r="AJ47" s="2">
        <v>0</v>
      </c>
      <c r="AK47" s="2" t="s">
        <v>43</v>
      </c>
    </row>
    <row r="48" spans="1:37" ht="15" customHeight="1" x14ac:dyDescent="0.35">
      <c r="A48" s="2" t="s">
        <v>120</v>
      </c>
      <c r="B48" s="2" t="s">
        <v>123</v>
      </c>
      <c r="C48" s="2" t="s">
        <v>638</v>
      </c>
      <c r="D48" s="2">
        <v>2023</v>
      </c>
      <c r="E48" s="2">
        <v>0.126</v>
      </c>
      <c r="F48" s="2" t="s">
        <v>625</v>
      </c>
      <c r="G48" s="2" t="s">
        <v>758</v>
      </c>
      <c r="H48" s="2">
        <v>0.03</v>
      </c>
      <c r="I48" s="2">
        <v>29.791</v>
      </c>
      <c r="J48" s="2">
        <v>0</v>
      </c>
      <c r="K48" s="2">
        <v>0</v>
      </c>
      <c r="L48" s="2">
        <v>100</v>
      </c>
      <c r="M48" s="2" t="s">
        <v>43</v>
      </c>
      <c r="N48" s="2" t="s">
        <v>625</v>
      </c>
      <c r="O48" s="2" t="s">
        <v>625</v>
      </c>
      <c r="P48" s="2" t="s">
        <v>625</v>
      </c>
      <c r="Q48" s="2" t="s">
        <v>625</v>
      </c>
      <c r="R48" s="2" t="s">
        <v>625</v>
      </c>
      <c r="S48" s="2" t="s">
        <v>625</v>
      </c>
      <c r="T48" s="2" t="s">
        <v>625</v>
      </c>
      <c r="U48" s="2" t="s">
        <v>43</v>
      </c>
      <c r="V48" s="2" t="s">
        <v>625</v>
      </c>
      <c r="W48" s="2" t="s">
        <v>625</v>
      </c>
      <c r="X48" s="2" t="s">
        <v>625</v>
      </c>
      <c r="Y48" s="2" t="s">
        <v>625</v>
      </c>
      <c r="Z48" s="2" t="s">
        <v>625</v>
      </c>
      <c r="AA48" s="2" t="s">
        <v>625</v>
      </c>
      <c r="AB48" s="2" t="s">
        <v>625</v>
      </c>
      <c r="AC48" s="2" t="s">
        <v>625</v>
      </c>
      <c r="AD48" s="2" t="s">
        <v>43</v>
      </c>
      <c r="AE48" s="2" t="s">
        <v>625</v>
      </c>
      <c r="AG48" s="2" t="s">
        <v>629</v>
      </c>
      <c r="AI48" s="2" t="s">
        <v>626</v>
      </c>
      <c r="AJ48" s="2">
        <v>0</v>
      </c>
      <c r="AK48" s="2" t="s">
        <v>43</v>
      </c>
    </row>
    <row r="49" spans="1:37" ht="15" customHeight="1" x14ac:dyDescent="0.35">
      <c r="A49" s="2" t="s">
        <v>124</v>
      </c>
      <c r="B49" s="2" t="s">
        <v>125</v>
      </c>
      <c r="C49" s="2" t="s">
        <v>125</v>
      </c>
      <c r="D49" s="2">
        <v>2023</v>
      </c>
      <c r="E49" s="2">
        <v>0.124</v>
      </c>
      <c r="F49" s="2">
        <v>3.44</v>
      </c>
      <c r="G49" s="2" t="s">
        <v>759</v>
      </c>
      <c r="H49" s="2">
        <v>0.11</v>
      </c>
      <c r="I49" s="2">
        <v>20.399999999999999</v>
      </c>
      <c r="J49" s="2">
        <v>0</v>
      </c>
      <c r="K49" s="2">
        <v>0</v>
      </c>
      <c r="L49" s="2">
        <v>0</v>
      </c>
      <c r="M49" s="2" t="s">
        <v>43</v>
      </c>
      <c r="N49" s="2" t="s">
        <v>625</v>
      </c>
      <c r="O49" s="2" t="s">
        <v>625</v>
      </c>
      <c r="P49" s="2" t="s">
        <v>625</v>
      </c>
      <c r="Q49" s="2" t="s">
        <v>625</v>
      </c>
      <c r="R49" s="2" t="s">
        <v>625</v>
      </c>
      <c r="S49" s="2" t="s">
        <v>625</v>
      </c>
      <c r="T49" s="2" t="s">
        <v>625</v>
      </c>
      <c r="U49" s="2" t="s">
        <v>43</v>
      </c>
      <c r="V49" s="2" t="s">
        <v>625</v>
      </c>
      <c r="W49" s="2" t="s">
        <v>625</v>
      </c>
      <c r="X49" s="2" t="s">
        <v>625</v>
      </c>
      <c r="Y49" s="2" t="s">
        <v>625</v>
      </c>
      <c r="Z49" s="2" t="s">
        <v>625</v>
      </c>
      <c r="AA49" s="2" t="s">
        <v>625</v>
      </c>
      <c r="AB49" s="2" t="s">
        <v>625</v>
      </c>
      <c r="AC49" s="2" t="s">
        <v>625</v>
      </c>
      <c r="AD49" s="2" t="s">
        <v>43</v>
      </c>
      <c r="AE49" s="2" t="s">
        <v>625</v>
      </c>
      <c r="AG49" s="2" t="s">
        <v>629</v>
      </c>
      <c r="AI49" s="2" t="s">
        <v>626</v>
      </c>
      <c r="AJ49" s="2">
        <v>0</v>
      </c>
      <c r="AK49" s="2" t="s">
        <v>43</v>
      </c>
    </row>
    <row r="50" spans="1:37" ht="15" customHeight="1" x14ac:dyDescent="0.35">
      <c r="A50" s="2" t="s">
        <v>124</v>
      </c>
      <c r="B50" s="2" t="s">
        <v>126</v>
      </c>
      <c r="C50" s="2" t="s">
        <v>125</v>
      </c>
      <c r="D50" s="2">
        <v>2023</v>
      </c>
      <c r="E50" s="2">
        <v>0.11</v>
      </c>
      <c r="F50" s="2" t="s">
        <v>625</v>
      </c>
      <c r="G50" s="2" t="s">
        <v>759</v>
      </c>
      <c r="H50" s="2">
        <v>0.11</v>
      </c>
      <c r="I50" s="2">
        <v>20.399999999999999</v>
      </c>
      <c r="J50" s="2">
        <v>0</v>
      </c>
      <c r="K50" s="2">
        <v>0</v>
      </c>
      <c r="L50" s="2">
        <v>0</v>
      </c>
      <c r="M50" s="2" t="s">
        <v>43</v>
      </c>
      <c r="N50" s="2" t="s">
        <v>625</v>
      </c>
      <c r="O50" s="2" t="s">
        <v>625</v>
      </c>
      <c r="P50" s="2" t="s">
        <v>625</v>
      </c>
      <c r="Q50" s="2" t="s">
        <v>625</v>
      </c>
      <c r="R50" s="2" t="s">
        <v>625</v>
      </c>
      <c r="S50" s="2" t="s">
        <v>625</v>
      </c>
      <c r="T50" s="2" t="s">
        <v>625</v>
      </c>
      <c r="U50" s="2" t="s">
        <v>43</v>
      </c>
      <c r="V50" s="2" t="s">
        <v>625</v>
      </c>
      <c r="W50" s="2" t="s">
        <v>625</v>
      </c>
      <c r="X50" s="2" t="s">
        <v>625</v>
      </c>
      <c r="Y50" s="2" t="s">
        <v>625</v>
      </c>
      <c r="Z50" s="2" t="s">
        <v>625</v>
      </c>
      <c r="AA50" s="2" t="s">
        <v>625</v>
      </c>
      <c r="AB50" s="2" t="s">
        <v>625</v>
      </c>
      <c r="AC50" s="2" t="s">
        <v>625</v>
      </c>
      <c r="AD50" s="2" t="s">
        <v>43</v>
      </c>
      <c r="AE50" s="2" t="s">
        <v>625</v>
      </c>
      <c r="AG50" s="2" t="s">
        <v>629</v>
      </c>
      <c r="AI50" s="2" t="s">
        <v>626</v>
      </c>
      <c r="AJ50" s="2">
        <v>0</v>
      </c>
      <c r="AK50" s="2" t="s">
        <v>43</v>
      </c>
    </row>
    <row r="51" spans="1:37" ht="15" customHeight="1" x14ac:dyDescent="0.35">
      <c r="A51" s="2" t="s">
        <v>128</v>
      </c>
      <c r="B51" s="2" t="s">
        <v>129</v>
      </c>
      <c r="C51" s="2" t="s">
        <v>129</v>
      </c>
      <c r="D51" s="2">
        <v>2023</v>
      </c>
      <c r="E51" s="2">
        <v>1.8660000000000001</v>
      </c>
      <c r="F51" s="2" t="s">
        <v>625</v>
      </c>
      <c r="G51" s="2" t="s">
        <v>760</v>
      </c>
      <c r="H51" s="2">
        <v>0.27</v>
      </c>
      <c r="I51" s="2">
        <v>0</v>
      </c>
      <c r="J51" s="2">
        <v>0</v>
      </c>
      <c r="K51" s="2">
        <v>0</v>
      </c>
      <c r="L51" s="2">
        <v>0</v>
      </c>
      <c r="M51" s="2" t="s">
        <v>43</v>
      </c>
      <c r="N51" s="2" t="s">
        <v>625</v>
      </c>
      <c r="O51" s="2" t="s">
        <v>625</v>
      </c>
      <c r="P51" s="2" t="s">
        <v>625</v>
      </c>
      <c r="Q51" s="2" t="s">
        <v>625</v>
      </c>
      <c r="R51" s="2" t="s">
        <v>625</v>
      </c>
      <c r="S51" s="2" t="s">
        <v>625</v>
      </c>
      <c r="T51" s="2" t="s">
        <v>625</v>
      </c>
      <c r="U51" s="2" t="s">
        <v>43</v>
      </c>
      <c r="V51" s="2" t="s">
        <v>625</v>
      </c>
      <c r="W51" s="2" t="s">
        <v>625</v>
      </c>
      <c r="X51" s="2" t="s">
        <v>625</v>
      </c>
      <c r="Y51" s="2" t="s">
        <v>625</v>
      </c>
      <c r="Z51" s="2" t="s">
        <v>625</v>
      </c>
      <c r="AA51" s="2" t="s">
        <v>625</v>
      </c>
      <c r="AB51" s="2" t="s">
        <v>625</v>
      </c>
      <c r="AC51" s="2" t="s">
        <v>625</v>
      </c>
      <c r="AD51" s="2" t="s">
        <v>43</v>
      </c>
      <c r="AE51" s="2" t="s">
        <v>625</v>
      </c>
      <c r="AG51" s="2" t="s">
        <v>629</v>
      </c>
      <c r="AI51" s="2" t="s">
        <v>626</v>
      </c>
      <c r="AJ51" s="2">
        <v>0</v>
      </c>
      <c r="AK51" s="2" t="s">
        <v>43</v>
      </c>
    </row>
    <row r="52" spans="1:37" ht="15" customHeight="1" x14ac:dyDescent="0.35">
      <c r="A52" s="2" t="s">
        <v>128</v>
      </c>
      <c r="B52" s="2" t="s">
        <v>130</v>
      </c>
      <c r="C52" s="2" t="s">
        <v>129</v>
      </c>
      <c r="D52" s="2">
        <v>2023</v>
      </c>
      <c r="E52" s="2">
        <v>4.5999999999999999E-2</v>
      </c>
      <c r="F52" s="2" t="s">
        <v>625</v>
      </c>
      <c r="G52" s="2" t="s">
        <v>761</v>
      </c>
      <c r="H52" s="2">
        <v>0.27</v>
      </c>
      <c r="I52" s="2">
        <v>0</v>
      </c>
      <c r="J52" s="2">
        <v>0</v>
      </c>
      <c r="K52" s="2">
        <v>0</v>
      </c>
      <c r="L52" s="2">
        <v>0</v>
      </c>
      <c r="M52" s="2" t="s">
        <v>43</v>
      </c>
      <c r="N52" s="2" t="s">
        <v>625</v>
      </c>
      <c r="O52" s="2" t="s">
        <v>625</v>
      </c>
      <c r="P52" s="2" t="s">
        <v>625</v>
      </c>
      <c r="Q52" s="2" t="s">
        <v>625</v>
      </c>
      <c r="R52" s="2" t="s">
        <v>625</v>
      </c>
      <c r="S52" s="2" t="s">
        <v>625</v>
      </c>
      <c r="T52" s="2" t="s">
        <v>625</v>
      </c>
      <c r="U52" s="2" t="s">
        <v>43</v>
      </c>
      <c r="V52" s="2" t="s">
        <v>625</v>
      </c>
      <c r="W52" s="2" t="s">
        <v>625</v>
      </c>
      <c r="X52" s="2" t="s">
        <v>625</v>
      </c>
      <c r="Y52" s="2" t="s">
        <v>625</v>
      </c>
      <c r="Z52" s="2" t="s">
        <v>625</v>
      </c>
      <c r="AA52" s="2" t="s">
        <v>625</v>
      </c>
      <c r="AB52" s="2" t="s">
        <v>625</v>
      </c>
      <c r="AC52" s="2" t="s">
        <v>625</v>
      </c>
      <c r="AD52" s="2" t="s">
        <v>43</v>
      </c>
      <c r="AE52" s="2" t="s">
        <v>625</v>
      </c>
      <c r="AG52" s="2" t="s">
        <v>629</v>
      </c>
      <c r="AI52" s="2" t="s">
        <v>626</v>
      </c>
      <c r="AJ52" s="2">
        <v>0</v>
      </c>
      <c r="AK52" s="2" t="s">
        <v>43</v>
      </c>
    </row>
    <row r="53" spans="1:37" ht="15" customHeight="1" x14ac:dyDescent="0.35">
      <c r="A53" s="2" t="s">
        <v>128</v>
      </c>
      <c r="B53" s="2" t="s">
        <v>131</v>
      </c>
      <c r="C53" s="2" t="s">
        <v>129</v>
      </c>
      <c r="D53" s="2">
        <v>2023</v>
      </c>
      <c r="E53" s="2">
        <v>0.05</v>
      </c>
      <c r="F53" s="2" t="s">
        <v>625</v>
      </c>
      <c r="G53" s="2" t="s">
        <v>762</v>
      </c>
      <c r="H53" s="2">
        <v>1.1000000000000001</v>
      </c>
      <c r="I53" s="2">
        <v>0</v>
      </c>
      <c r="J53" s="2">
        <v>0.01</v>
      </c>
      <c r="K53" s="2">
        <v>0</v>
      </c>
      <c r="L53" s="2">
        <v>0</v>
      </c>
      <c r="M53" s="2" t="s">
        <v>43</v>
      </c>
      <c r="N53" s="2" t="s">
        <v>625</v>
      </c>
      <c r="O53" s="2" t="s">
        <v>625</v>
      </c>
      <c r="P53" s="2" t="s">
        <v>625</v>
      </c>
      <c r="Q53" s="2" t="s">
        <v>625</v>
      </c>
      <c r="R53" s="2" t="s">
        <v>625</v>
      </c>
      <c r="S53" s="2" t="s">
        <v>625</v>
      </c>
      <c r="T53" s="2" t="s">
        <v>625</v>
      </c>
      <c r="U53" s="2" t="s">
        <v>43</v>
      </c>
      <c r="V53" s="2" t="s">
        <v>625</v>
      </c>
      <c r="W53" s="2" t="s">
        <v>625</v>
      </c>
      <c r="X53" s="2" t="s">
        <v>625</v>
      </c>
      <c r="Y53" s="2" t="s">
        <v>625</v>
      </c>
      <c r="Z53" s="2" t="s">
        <v>625</v>
      </c>
      <c r="AA53" s="2" t="s">
        <v>625</v>
      </c>
      <c r="AB53" s="2" t="s">
        <v>625</v>
      </c>
      <c r="AC53" s="2" t="s">
        <v>625</v>
      </c>
      <c r="AD53" s="2" t="s">
        <v>43</v>
      </c>
      <c r="AE53" s="2" t="s">
        <v>625</v>
      </c>
      <c r="AG53" s="2" t="s">
        <v>629</v>
      </c>
      <c r="AI53" s="2" t="s">
        <v>626</v>
      </c>
      <c r="AJ53" s="2">
        <v>0</v>
      </c>
      <c r="AK53" s="2" t="s">
        <v>43</v>
      </c>
    </row>
    <row r="54" spans="1:37" ht="15" customHeight="1" x14ac:dyDescent="0.35">
      <c r="A54" s="2" t="s">
        <v>132</v>
      </c>
      <c r="B54" s="2" t="s">
        <v>133</v>
      </c>
      <c r="C54" s="2" t="s">
        <v>134</v>
      </c>
      <c r="D54" s="2">
        <v>2023</v>
      </c>
      <c r="E54" s="2">
        <v>0.06</v>
      </c>
      <c r="F54" s="2" t="s">
        <v>625</v>
      </c>
      <c r="G54" s="2" t="s">
        <v>763</v>
      </c>
      <c r="H54" s="2">
        <v>1.18</v>
      </c>
      <c r="I54" s="2">
        <v>0</v>
      </c>
      <c r="J54" s="2">
        <v>0</v>
      </c>
      <c r="K54" s="2">
        <v>0</v>
      </c>
      <c r="L54" s="2">
        <v>41</v>
      </c>
      <c r="M54" s="2" t="s">
        <v>43</v>
      </c>
      <c r="N54" s="2" t="s">
        <v>625</v>
      </c>
      <c r="O54" s="2" t="s">
        <v>625</v>
      </c>
      <c r="P54" s="2" t="s">
        <v>625</v>
      </c>
      <c r="Q54" s="2" t="s">
        <v>625</v>
      </c>
      <c r="R54" s="2" t="s">
        <v>625</v>
      </c>
      <c r="S54" s="2" t="s">
        <v>625</v>
      </c>
      <c r="T54" s="2" t="s">
        <v>625</v>
      </c>
      <c r="U54" s="2" t="s">
        <v>43</v>
      </c>
      <c r="V54" s="2" t="s">
        <v>625</v>
      </c>
      <c r="W54" s="2" t="s">
        <v>625</v>
      </c>
      <c r="X54" s="2" t="s">
        <v>625</v>
      </c>
      <c r="Y54" s="2" t="s">
        <v>625</v>
      </c>
      <c r="Z54" s="2" t="s">
        <v>625</v>
      </c>
      <c r="AA54" s="2" t="s">
        <v>625</v>
      </c>
      <c r="AB54" s="2" t="s">
        <v>625</v>
      </c>
      <c r="AC54" s="2" t="s">
        <v>625</v>
      </c>
      <c r="AD54" s="2" t="s">
        <v>43</v>
      </c>
      <c r="AE54" s="2" t="s">
        <v>625</v>
      </c>
      <c r="AG54" s="2" t="s">
        <v>629</v>
      </c>
      <c r="AI54" s="2" t="s">
        <v>626</v>
      </c>
      <c r="AJ54" s="2">
        <v>0</v>
      </c>
      <c r="AK54" s="2" t="s">
        <v>43</v>
      </c>
    </row>
    <row r="55" spans="1:37" ht="15" customHeight="1" x14ac:dyDescent="0.35">
      <c r="A55" s="2" t="s">
        <v>132</v>
      </c>
      <c r="B55" s="2" t="s">
        <v>134</v>
      </c>
      <c r="C55" s="2" t="s">
        <v>134</v>
      </c>
      <c r="D55" s="2">
        <v>2023</v>
      </c>
      <c r="E55" s="2">
        <v>1.0629999999999999</v>
      </c>
      <c r="F55" s="2">
        <v>15.297000000000001</v>
      </c>
      <c r="G55" s="2" t="s">
        <v>764</v>
      </c>
      <c r="H55" s="2">
        <v>0.1</v>
      </c>
      <c r="I55" s="2">
        <v>0</v>
      </c>
      <c r="J55" s="2">
        <v>0</v>
      </c>
      <c r="K55" s="2">
        <v>0</v>
      </c>
      <c r="L55" s="2" t="s">
        <v>625</v>
      </c>
      <c r="M55" s="2" t="s">
        <v>43</v>
      </c>
      <c r="N55" s="2" t="s">
        <v>625</v>
      </c>
      <c r="O55" s="2" t="s">
        <v>625</v>
      </c>
      <c r="P55" s="2" t="s">
        <v>625</v>
      </c>
      <c r="Q55" s="2" t="s">
        <v>625</v>
      </c>
      <c r="R55" s="2" t="s">
        <v>625</v>
      </c>
      <c r="S55" s="2" t="s">
        <v>625</v>
      </c>
      <c r="T55" s="2" t="s">
        <v>625</v>
      </c>
      <c r="U55" s="2" t="s">
        <v>759</v>
      </c>
      <c r="V55" s="2">
        <v>8.99</v>
      </c>
      <c r="W55" s="2">
        <v>8.99</v>
      </c>
      <c r="X55" s="2">
        <v>0.03</v>
      </c>
      <c r="Y55" s="2">
        <v>0</v>
      </c>
      <c r="Z55" s="2">
        <v>0</v>
      </c>
      <c r="AA55" s="2">
        <v>0</v>
      </c>
      <c r="AB55" s="2">
        <v>0</v>
      </c>
      <c r="AC55" s="2">
        <v>0</v>
      </c>
      <c r="AD55" s="197" t="s">
        <v>1162</v>
      </c>
      <c r="AE55" s="2" t="s">
        <v>625</v>
      </c>
      <c r="AG55" s="2" t="s">
        <v>629</v>
      </c>
      <c r="AI55" s="2" t="s">
        <v>626</v>
      </c>
      <c r="AJ55" s="2">
        <v>0</v>
      </c>
      <c r="AK55" s="2" t="s">
        <v>43</v>
      </c>
    </row>
    <row r="56" spans="1:37" ht="15" customHeight="1" x14ac:dyDescent="0.35">
      <c r="A56" s="2" t="s">
        <v>132</v>
      </c>
      <c r="B56" s="2" t="s">
        <v>135</v>
      </c>
      <c r="C56" s="2" t="s">
        <v>134</v>
      </c>
      <c r="D56" s="2">
        <v>2023</v>
      </c>
      <c r="E56" s="2">
        <v>5.2999999999999999E-2</v>
      </c>
      <c r="F56" s="2" t="s">
        <v>625</v>
      </c>
      <c r="G56" s="2" t="s">
        <v>763</v>
      </c>
      <c r="H56" s="2">
        <v>1.18</v>
      </c>
      <c r="I56" s="2">
        <v>0</v>
      </c>
      <c r="J56" s="2">
        <v>0</v>
      </c>
      <c r="K56" s="2">
        <v>0</v>
      </c>
      <c r="L56" s="2">
        <v>41</v>
      </c>
      <c r="M56" s="2" t="s">
        <v>43</v>
      </c>
      <c r="N56" s="2" t="s">
        <v>625</v>
      </c>
      <c r="O56" s="2" t="s">
        <v>625</v>
      </c>
      <c r="P56" s="2" t="s">
        <v>625</v>
      </c>
      <c r="Q56" s="2" t="s">
        <v>625</v>
      </c>
      <c r="R56" s="2" t="s">
        <v>625</v>
      </c>
      <c r="S56" s="2" t="s">
        <v>625</v>
      </c>
      <c r="T56" s="2" t="s">
        <v>625</v>
      </c>
      <c r="U56" s="2" t="s">
        <v>43</v>
      </c>
      <c r="V56" s="2" t="s">
        <v>625</v>
      </c>
      <c r="W56" s="2" t="s">
        <v>625</v>
      </c>
      <c r="X56" s="2" t="s">
        <v>625</v>
      </c>
      <c r="Y56" s="2" t="s">
        <v>625</v>
      </c>
      <c r="Z56" s="2" t="s">
        <v>625</v>
      </c>
      <c r="AA56" s="2" t="s">
        <v>625</v>
      </c>
      <c r="AB56" s="2" t="s">
        <v>625</v>
      </c>
      <c r="AC56" s="2" t="s">
        <v>625</v>
      </c>
      <c r="AD56" s="2" t="s">
        <v>43</v>
      </c>
      <c r="AE56" s="2" t="s">
        <v>625</v>
      </c>
      <c r="AG56" s="2" t="s">
        <v>629</v>
      </c>
      <c r="AI56" s="2" t="s">
        <v>626</v>
      </c>
      <c r="AJ56" s="2">
        <v>0</v>
      </c>
      <c r="AK56" s="2" t="s">
        <v>43</v>
      </c>
    </row>
    <row r="57" spans="1:37" ht="15" customHeight="1" x14ac:dyDescent="0.35">
      <c r="A57" s="2" t="s">
        <v>132</v>
      </c>
      <c r="B57" s="2" t="s">
        <v>136</v>
      </c>
      <c r="C57" s="2" t="s">
        <v>134</v>
      </c>
      <c r="D57" s="2">
        <v>2023</v>
      </c>
      <c r="E57" s="2">
        <v>0.10299999999999999</v>
      </c>
      <c r="F57" s="2" t="s">
        <v>625</v>
      </c>
      <c r="G57" s="2" t="s">
        <v>763</v>
      </c>
      <c r="H57" s="2">
        <v>1.18</v>
      </c>
      <c r="I57" s="2">
        <v>0</v>
      </c>
      <c r="J57" s="2">
        <v>0</v>
      </c>
      <c r="K57" s="2">
        <v>0</v>
      </c>
      <c r="L57" s="2">
        <v>41</v>
      </c>
      <c r="M57" s="2" t="s">
        <v>43</v>
      </c>
      <c r="N57" s="2" t="s">
        <v>625</v>
      </c>
      <c r="O57" s="2" t="s">
        <v>625</v>
      </c>
      <c r="P57" s="2" t="s">
        <v>625</v>
      </c>
      <c r="Q57" s="2" t="s">
        <v>625</v>
      </c>
      <c r="R57" s="2" t="s">
        <v>625</v>
      </c>
      <c r="S57" s="2" t="s">
        <v>625</v>
      </c>
      <c r="T57" s="2" t="s">
        <v>625</v>
      </c>
      <c r="U57" s="2" t="s">
        <v>43</v>
      </c>
      <c r="V57" s="2" t="s">
        <v>625</v>
      </c>
      <c r="W57" s="2" t="s">
        <v>625</v>
      </c>
      <c r="X57" s="2" t="s">
        <v>625</v>
      </c>
      <c r="Y57" s="2" t="s">
        <v>625</v>
      </c>
      <c r="Z57" s="2" t="s">
        <v>625</v>
      </c>
      <c r="AA57" s="2" t="s">
        <v>625</v>
      </c>
      <c r="AB57" s="2" t="s">
        <v>625</v>
      </c>
      <c r="AC57" s="2" t="s">
        <v>625</v>
      </c>
      <c r="AD57" s="2" t="s">
        <v>43</v>
      </c>
      <c r="AE57" s="2" t="s">
        <v>625</v>
      </c>
      <c r="AG57" s="2" t="s">
        <v>629</v>
      </c>
      <c r="AI57" s="2" t="s">
        <v>626</v>
      </c>
      <c r="AJ57" s="2">
        <v>0</v>
      </c>
      <c r="AK57" s="2" t="s">
        <v>43</v>
      </c>
    </row>
    <row r="58" spans="1:37" ht="15" customHeight="1" x14ac:dyDescent="0.35">
      <c r="A58" s="2" t="s">
        <v>138</v>
      </c>
      <c r="B58" s="2" t="s">
        <v>139</v>
      </c>
      <c r="C58" s="2" t="s">
        <v>139</v>
      </c>
      <c r="D58" s="2">
        <v>2023</v>
      </c>
      <c r="E58" s="2">
        <v>2.0579999999999998</v>
      </c>
      <c r="F58" s="2" t="s">
        <v>625</v>
      </c>
      <c r="G58" s="2" t="s">
        <v>765</v>
      </c>
      <c r="H58" s="2">
        <v>1.1000000000000001</v>
      </c>
      <c r="I58" s="2">
        <v>0</v>
      </c>
      <c r="J58" s="2">
        <v>0</v>
      </c>
      <c r="K58" s="2">
        <v>0</v>
      </c>
      <c r="L58" s="2" t="s">
        <v>625</v>
      </c>
      <c r="M58" s="2" t="s">
        <v>627</v>
      </c>
      <c r="N58" s="2" t="s">
        <v>625</v>
      </c>
      <c r="O58" s="2" t="s">
        <v>625</v>
      </c>
      <c r="P58" s="2" t="s">
        <v>625</v>
      </c>
      <c r="Q58" s="2" t="s">
        <v>625</v>
      </c>
      <c r="R58" s="2" t="s">
        <v>625</v>
      </c>
      <c r="S58" s="2" t="s">
        <v>625</v>
      </c>
      <c r="T58" s="2" t="s">
        <v>625</v>
      </c>
      <c r="U58" s="2" t="s">
        <v>627</v>
      </c>
      <c r="V58" s="2" t="s">
        <v>625</v>
      </c>
      <c r="W58" s="2" t="s">
        <v>625</v>
      </c>
      <c r="X58" s="2" t="s">
        <v>625</v>
      </c>
      <c r="Y58" s="2" t="s">
        <v>625</v>
      </c>
      <c r="Z58" s="2" t="s">
        <v>625</v>
      </c>
      <c r="AA58" s="2" t="s">
        <v>625</v>
      </c>
      <c r="AB58" s="2" t="s">
        <v>625</v>
      </c>
      <c r="AC58" s="2" t="s">
        <v>625</v>
      </c>
      <c r="AD58" s="2" t="s">
        <v>627</v>
      </c>
      <c r="AE58" s="2" t="s">
        <v>625</v>
      </c>
      <c r="AG58" s="2" t="s">
        <v>629</v>
      </c>
      <c r="AI58" s="2" t="s">
        <v>626</v>
      </c>
      <c r="AJ58" s="2">
        <v>0</v>
      </c>
      <c r="AK58" s="2" t="s">
        <v>43</v>
      </c>
    </row>
    <row r="59" spans="1:37" ht="15" customHeight="1" x14ac:dyDescent="0.35">
      <c r="A59" s="2" t="s">
        <v>140</v>
      </c>
      <c r="B59" s="2" t="s">
        <v>934</v>
      </c>
      <c r="C59" s="2" t="s">
        <v>141</v>
      </c>
      <c r="D59" s="2">
        <v>2023</v>
      </c>
      <c r="E59" s="2" t="s">
        <v>43</v>
      </c>
      <c r="F59" s="2" t="s">
        <v>43</v>
      </c>
      <c r="G59" s="2" t="s">
        <v>43</v>
      </c>
      <c r="H59" s="2" t="s">
        <v>43</v>
      </c>
      <c r="I59" s="2" t="s">
        <v>43</v>
      </c>
      <c r="J59" s="2" t="s">
        <v>43</v>
      </c>
      <c r="K59" s="2" t="s">
        <v>43</v>
      </c>
      <c r="L59" s="2" t="s">
        <v>43</v>
      </c>
      <c r="M59" s="2" t="s">
        <v>43</v>
      </c>
      <c r="N59" s="2" t="s">
        <v>43</v>
      </c>
      <c r="O59" s="2" t="s">
        <v>43</v>
      </c>
      <c r="P59" s="2" t="s">
        <v>43</v>
      </c>
      <c r="Q59" s="2" t="s">
        <v>43</v>
      </c>
      <c r="R59" s="2" t="s">
        <v>43</v>
      </c>
      <c r="S59" s="2" t="s">
        <v>43</v>
      </c>
      <c r="T59" s="2" t="s">
        <v>43</v>
      </c>
      <c r="U59" s="2" t="s">
        <v>43</v>
      </c>
      <c r="V59" s="2" t="s">
        <v>43</v>
      </c>
      <c r="W59" s="2" t="s">
        <v>43</v>
      </c>
      <c r="X59" s="2" t="s">
        <v>43</v>
      </c>
      <c r="Y59" s="2" t="s">
        <v>43</v>
      </c>
      <c r="Z59" s="2" t="s">
        <v>43</v>
      </c>
      <c r="AA59" s="2" t="s">
        <v>43</v>
      </c>
      <c r="AB59" s="2" t="s">
        <v>43</v>
      </c>
      <c r="AC59" s="2" t="s">
        <v>43</v>
      </c>
      <c r="AD59" s="2" t="s">
        <v>43</v>
      </c>
      <c r="AE59" s="2" t="s">
        <v>43</v>
      </c>
      <c r="AG59" s="2" t="s">
        <v>626</v>
      </c>
      <c r="AI59" s="2" t="s">
        <v>626</v>
      </c>
      <c r="AJ59" s="2">
        <v>0</v>
      </c>
      <c r="AK59" s="2" t="s">
        <v>43</v>
      </c>
    </row>
    <row r="60" spans="1:37" ht="15" customHeight="1" x14ac:dyDescent="0.35">
      <c r="A60" s="2" t="s">
        <v>140</v>
      </c>
      <c r="B60" s="2" t="s">
        <v>142</v>
      </c>
      <c r="C60" s="2" t="s">
        <v>640</v>
      </c>
      <c r="D60" s="2">
        <v>2023</v>
      </c>
      <c r="E60" s="2">
        <v>112.80916999999999</v>
      </c>
      <c r="F60" s="2">
        <v>265.20869399999998</v>
      </c>
      <c r="G60" s="2" t="s">
        <v>766</v>
      </c>
      <c r="H60" s="2">
        <v>2.85</v>
      </c>
      <c r="I60" s="2">
        <v>0.31942109099999999</v>
      </c>
      <c r="J60" s="2">
        <v>0</v>
      </c>
      <c r="K60" s="2">
        <v>0.98</v>
      </c>
      <c r="L60" s="2">
        <v>2</v>
      </c>
      <c r="M60" s="2" t="s">
        <v>43</v>
      </c>
      <c r="N60" s="2" t="s">
        <v>625</v>
      </c>
      <c r="O60" s="2" t="s">
        <v>625</v>
      </c>
      <c r="P60" s="2" t="s">
        <v>625</v>
      </c>
      <c r="Q60" s="2" t="s">
        <v>625</v>
      </c>
      <c r="R60" s="2" t="s">
        <v>625</v>
      </c>
      <c r="S60" s="2" t="s">
        <v>625</v>
      </c>
      <c r="T60" s="2" t="s">
        <v>625</v>
      </c>
      <c r="U60" s="2" t="s">
        <v>43</v>
      </c>
      <c r="V60" s="2">
        <v>983.07614999999998</v>
      </c>
      <c r="W60" s="2" t="s">
        <v>625</v>
      </c>
      <c r="X60" s="2">
        <v>0.25546000000000002</v>
      </c>
      <c r="Y60" s="2">
        <v>25.0854</v>
      </c>
      <c r="Z60" s="2">
        <v>3.19</v>
      </c>
      <c r="AA60" s="2">
        <v>0.63</v>
      </c>
      <c r="AB60" s="2">
        <v>0</v>
      </c>
      <c r="AC60" s="2">
        <v>0</v>
      </c>
      <c r="AD60" s="198" t="s">
        <v>1163</v>
      </c>
      <c r="AE60" s="2" t="s">
        <v>625</v>
      </c>
      <c r="AG60" s="2" t="s">
        <v>629</v>
      </c>
      <c r="AI60" s="2" t="s">
        <v>626</v>
      </c>
      <c r="AJ60" s="2">
        <v>0</v>
      </c>
      <c r="AK60" s="2" t="s">
        <v>43</v>
      </c>
    </row>
    <row r="61" spans="1:37" ht="15" customHeight="1" x14ac:dyDescent="0.35">
      <c r="A61" s="2" t="s">
        <v>150</v>
      </c>
      <c r="B61" s="2" t="s">
        <v>151</v>
      </c>
      <c r="C61" s="2" t="s">
        <v>151</v>
      </c>
      <c r="D61" s="2">
        <v>2023</v>
      </c>
      <c r="E61" s="2" t="s">
        <v>625</v>
      </c>
      <c r="F61" s="2">
        <v>0.55600000000000005</v>
      </c>
      <c r="G61" s="2" t="s">
        <v>767</v>
      </c>
      <c r="H61" s="2">
        <v>1</v>
      </c>
      <c r="I61" s="2">
        <v>0</v>
      </c>
      <c r="J61" s="2">
        <v>0</v>
      </c>
      <c r="K61" s="2">
        <v>0</v>
      </c>
      <c r="L61" s="2">
        <v>0</v>
      </c>
      <c r="M61" s="2" t="s">
        <v>43</v>
      </c>
      <c r="N61" s="2" t="s">
        <v>625</v>
      </c>
      <c r="O61" s="2" t="s">
        <v>625</v>
      </c>
      <c r="P61" s="2" t="s">
        <v>625</v>
      </c>
      <c r="Q61" s="2" t="s">
        <v>625</v>
      </c>
      <c r="R61" s="2" t="s">
        <v>625</v>
      </c>
      <c r="S61" s="2" t="s">
        <v>625</v>
      </c>
      <c r="T61" s="2" t="s">
        <v>625</v>
      </c>
      <c r="U61" s="2" t="s">
        <v>43</v>
      </c>
      <c r="V61" s="2" t="s">
        <v>625</v>
      </c>
      <c r="W61" s="2" t="s">
        <v>625</v>
      </c>
      <c r="X61" s="2" t="s">
        <v>625</v>
      </c>
      <c r="Y61" s="2" t="s">
        <v>625</v>
      </c>
      <c r="Z61" s="2" t="s">
        <v>625</v>
      </c>
      <c r="AA61" s="2" t="s">
        <v>625</v>
      </c>
      <c r="AB61" s="2" t="s">
        <v>625</v>
      </c>
      <c r="AC61" s="2" t="s">
        <v>625</v>
      </c>
      <c r="AD61" s="2" t="s">
        <v>43</v>
      </c>
      <c r="AE61" s="2" t="s">
        <v>625</v>
      </c>
      <c r="AG61" s="2" t="s">
        <v>629</v>
      </c>
      <c r="AI61" s="2" t="s">
        <v>626</v>
      </c>
      <c r="AJ61" s="2">
        <v>0</v>
      </c>
      <c r="AK61" s="2" t="s">
        <v>43</v>
      </c>
    </row>
    <row r="62" spans="1:37" ht="15" customHeight="1" x14ac:dyDescent="0.35">
      <c r="A62" s="2" t="s">
        <v>150</v>
      </c>
      <c r="B62" s="2" t="s">
        <v>152</v>
      </c>
      <c r="C62" s="2" t="s">
        <v>151</v>
      </c>
      <c r="D62" s="2">
        <v>2023</v>
      </c>
      <c r="E62" s="2" t="s">
        <v>625</v>
      </c>
      <c r="F62" s="2" t="s">
        <v>625</v>
      </c>
      <c r="G62" s="2" t="s">
        <v>43</v>
      </c>
      <c r="H62" s="2">
        <v>2.1</v>
      </c>
      <c r="I62" s="2">
        <v>468</v>
      </c>
      <c r="J62" s="2">
        <v>0.64</v>
      </c>
      <c r="K62" s="2">
        <v>0.22</v>
      </c>
      <c r="L62" s="2" t="s">
        <v>625</v>
      </c>
      <c r="M62" s="2" t="s">
        <v>43</v>
      </c>
      <c r="N62" s="2" t="s">
        <v>625</v>
      </c>
      <c r="O62" s="2" t="s">
        <v>625</v>
      </c>
      <c r="P62" s="2" t="s">
        <v>625</v>
      </c>
      <c r="Q62" s="2" t="s">
        <v>625</v>
      </c>
      <c r="R62" s="2" t="s">
        <v>625</v>
      </c>
      <c r="S62" s="2" t="s">
        <v>625</v>
      </c>
      <c r="T62" s="2" t="s">
        <v>625</v>
      </c>
      <c r="U62" s="2" t="s">
        <v>43</v>
      </c>
      <c r="V62" s="2" t="s">
        <v>625</v>
      </c>
      <c r="W62" s="2" t="s">
        <v>625</v>
      </c>
      <c r="X62" s="2" t="s">
        <v>625</v>
      </c>
      <c r="Y62" s="2" t="s">
        <v>625</v>
      </c>
      <c r="Z62" s="2" t="s">
        <v>625</v>
      </c>
      <c r="AA62" s="2" t="s">
        <v>625</v>
      </c>
      <c r="AB62" s="2" t="s">
        <v>625</v>
      </c>
      <c r="AC62" s="2" t="s">
        <v>625</v>
      </c>
      <c r="AD62" s="2" t="s">
        <v>43</v>
      </c>
      <c r="AE62" s="2" t="s">
        <v>625</v>
      </c>
      <c r="AG62" s="2" t="s">
        <v>626</v>
      </c>
      <c r="AI62" s="2" t="s">
        <v>626</v>
      </c>
      <c r="AJ62" s="2">
        <v>0</v>
      </c>
      <c r="AK62" s="2" t="s">
        <v>43</v>
      </c>
    </row>
    <row r="63" spans="1:37" ht="15" customHeight="1" x14ac:dyDescent="0.35">
      <c r="A63" s="2" t="s">
        <v>150</v>
      </c>
      <c r="B63" s="2" t="s">
        <v>153</v>
      </c>
      <c r="C63" s="2" t="s">
        <v>151</v>
      </c>
      <c r="D63" s="2">
        <v>2023</v>
      </c>
      <c r="E63" s="2">
        <v>0.02</v>
      </c>
      <c r="F63" s="2" t="s">
        <v>625</v>
      </c>
      <c r="G63" s="2" t="s">
        <v>767</v>
      </c>
      <c r="H63" s="2">
        <v>1</v>
      </c>
      <c r="I63" s="2">
        <v>0</v>
      </c>
      <c r="J63" s="2">
        <v>0</v>
      </c>
      <c r="K63" s="2">
        <v>0</v>
      </c>
      <c r="L63" s="2">
        <v>0</v>
      </c>
      <c r="M63" s="2" t="s">
        <v>43</v>
      </c>
      <c r="N63" s="2" t="s">
        <v>625</v>
      </c>
      <c r="O63" s="2" t="s">
        <v>625</v>
      </c>
      <c r="P63" s="2" t="s">
        <v>625</v>
      </c>
      <c r="Q63" s="2" t="s">
        <v>625</v>
      </c>
      <c r="R63" s="2" t="s">
        <v>625</v>
      </c>
      <c r="S63" s="2" t="s">
        <v>625</v>
      </c>
      <c r="T63" s="2" t="s">
        <v>625</v>
      </c>
      <c r="U63" s="2" t="s">
        <v>43</v>
      </c>
      <c r="V63" s="2" t="s">
        <v>625</v>
      </c>
      <c r="W63" s="2" t="s">
        <v>625</v>
      </c>
      <c r="X63" s="2" t="s">
        <v>625</v>
      </c>
      <c r="Y63" s="2" t="s">
        <v>625</v>
      </c>
      <c r="Z63" s="2" t="s">
        <v>625</v>
      </c>
      <c r="AA63" s="2" t="s">
        <v>625</v>
      </c>
      <c r="AB63" s="2" t="s">
        <v>625</v>
      </c>
      <c r="AC63" s="2" t="s">
        <v>625</v>
      </c>
      <c r="AD63" s="2" t="s">
        <v>43</v>
      </c>
      <c r="AE63" s="2" t="s">
        <v>625</v>
      </c>
      <c r="AG63" s="2" t="s">
        <v>629</v>
      </c>
      <c r="AI63" s="2" t="s">
        <v>626</v>
      </c>
      <c r="AJ63" s="2">
        <v>0</v>
      </c>
      <c r="AK63" s="2" t="s">
        <v>43</v>
      </c>
    </row>
    <row r="64" spans="1:37" ht="15" customHeight="1" x14ac:dyDescent="0.35">
      <c r="A64" s="2" t="s">
        <v>154</v>
      </c>
      <c r="B64" s="2" t="s">
        <v>155</v>
      </c>
      <c r="C64" s="2" t="s">
        <v>641</v>
      </c>
      <c r="D64" s="2">
        <v>2023</v>
      </c>
      <c r="E64" s="2">
        <v>0.3</v>
      </c>
      <c r="F64" s="2" t="s">
        <v>625</v>
      </c>
      <c r="G64" s="2" t="s">
        <v>768</v>
      </c>
      <c r="H64" s="2">
        <v>1.1000000000000001</v>
      </c>
      <c r="I64" s="2">
        <v>0</v>
      </c>
      <c r="J64" s="2">
        <v>0</v>
      </c>
      <c r="K64" s="2">
        <v>0</v>
      </c>
      <c r="L64" s="2">
        <v>0</v>
      </c>
      <c r="M64" s="2" t="s">
        <v>43</v>
      </c>
      <c r="N64" s="2" t="s">
        <v>625</v>
      </c>
      <c r="O64" s="2" t="s">
        <v>625</v>
      </c>
      <c r="P64" s="2" t="s">
        <v>625</v>
      </c>
      <c r="Q64" s="2" t="s">
        <v>625</v>
      </c>
      <c r="R64" s="2" t="s">
        <v>625</v>
      </c>
      <c r="S64" s="2" t="s">
        <v>625</v>
      </c>
      <c r="T64" s="2" t="s">
        <v>625</v>
      </c>
      <c r="U64" s="2" t="s">
        <v>43</v>
      </c>
      <c r="V64" s="2" t="s">
        <v>625</v>
      </c>
      <c r="W64" s="2" t="s">
        <v>625</v>
      </c>
      <c r="X64" s="2" t="s">
        <v>625</v>
      </c>
      <c r="Y64" s="2" t="s">
        <v>625</v>
      </c>
      <c r="Z64" s="2" t="s">
        <v>625</v>
      </c>
      <c r="AA64" s="2" t="s">
        <v>625</v>
      </c>
      <c r="AB64" s="2" t="s">
        <v>625</v>
      </c>
      <c r="AC64" s="2" t="s">
        <v>625</v>
      </c>
      <c r="AD64" s="2" t="s">
        <v>43</v>
      </c>
      <c r="AE64" s="2" t="s">
        <v>625</v>
      </c>
      <c r="AG64" s="2" t="s">
        <v>629</v>
      </c>
      <c r="AI64" s="2" t="s">
        <v>626</v>
      </c>
      <c r="AJ64" s="2">
        <v>0</v>
      </c>
      <c r="AK64" s="2" t="s">
        <v>43</v>
      </c>
    </row>
    <row r="65" spans="1:37" ht="15" customHeight="1" x14ac:dyDescent="0.35">
      <c r="A65" s="2" t="s">
        <v>154</v>
      </c>
      <c r="B65" s="2" t="s">
        <v>156</v>
      </c>
      <c r="C65" s="2" t="s">
        <v>641</v>
      </c>
      <c r="D65" s="2">
        <v>2023</v>
      </c>
      <c r="E65" s="2">
        <v>3.9E-2</v>
      </c>
      <c r="F65" s="2" t="s">
        <v>625</v>
      </c>
      <c r="G65" s="2" t="s">
        <v>768</v>
      </c>
      <c r="H65" s="2">
        <v>1.1000000000000001</v>
      </c>
      <c r="I65" s="2">
        <v>0</v>
      </c>
      <c r="J65" s="2">
        <v>0</v>
      </c>
      <c r="K65" s="2">
        <v>0</v>
      </c>
      <c r="L65" s="2">
        <v>0</v>
      </c>
      <c r="M65" s="2" t="s">
        <v>43</v>
      </c>
      <c r="N65" s="2" t="s">
        <v>625</v>
      </c>
      <c r="O65" s="2" t="s">
        <v>625</v>
      </c>
      <c r="P65" s="2" t="s">
        <v>625</v>
      </c>
      <c r="Q65" s="2" t="s">
        <v>625</v>
      </c>
      <c r="R65" s="2" t="s">
        <v>625</v>
      </c>
      <c r="S65" s="2" t="s">
        <v>625</v>
      </c>
      <c r="T65" s="2" t="s">
        <v>625</v>
      </c>
      <c r="U65" s="2" t="s">
        <v>43</v>
      </c>
      <c r="V65" s="2" t="s">
        <v>625</v>
      </c>
      <c r="W65" s="2" t="s">
        <v>625</v>
      </c>
      <c r="X65" s="2" t="s">
        <v>625</v>
      </c>
      <c r="Y65" s="2" t="s">
        <v>625</v>
      </c>
      <c r="Z65" s="2" t="s">
        <v>625</v>
      </c>
      <c r="AA65" s="2" t="s">
        <v>625</v>
      </c>
      <c r="AB65" s="2" t="s">
        <v>625</v>
      </c>
      <c r="AC65" s="2" t="s">
        <v>625</v>
      </c>
      <c r="AD65" s="2" t="s">
        <v>43</v>
      </c>
      <c r="AE65" s="2" t="s">
        <v>625</v>
      </c>
      <c r="AG65" s="2" t="s">
        <v>629</v>
      </c>
      <c r="AI65" s="2" t="s">
        <v>626</v>
      </c>
      <c r="AJ65" s="2">
        <v>0</v>
      </c>
      <c r="AK65" s="2" t="s">
        <v>43</v>
      </c>
    </row>
    <row r="66" spans="1:37" ht="15" customHeight="1" x14ac:dyDescent="0.35">
      <c r="A66" s="2" t="s">
        <v>154</v>
      </c>
      <c r="B66" s="2" t="s">
        <v>157</v>
      </c>
      <c r="C66" s="2" t="s">
        <v>641</v>
      </c>
      <c r="D66" s="2">
        <v>2023</v>
      </c>
      <c r="E66" s="2">
        <v>2.0000000000000001E-4</v>
      </c>
      <c r="F66" s="2" t="s">
        <v>625</v>
      </c>
      <c r="G66" s="2" t="s">
        <v>769</v>
      </c>
      <c r="H66" s="2">
        <v>1.1000000000000001</v>
      </c>
      <c r="I66" s="2">
        <v>0</v>
      </c>
      <c r="J66" s="2">
        <v>0</v>
      </c>
      <c r="K66" s="2">
        <v>0</v>
      </c>
      <c r="L66" s="2">
        <v>0</v>
      </c>
      <c r="M66" s="2" t="s">
        <v>43</v>
      </c>
      <c r="N66" s="2" t="s">
        <v>625</v>
      </c>
      <c r="O66" s="2" t="s">
        <v>625</v>
      </c>
      <c r="P66" s="2" t="s">
        <v>625</v>
      </c>
      <c r="Q66" s="2" t="s">
        <v>625</v>
      </c>
      <c r="R66" s="2" t="s">
        <v>625</v>
      </c>
      <c r="S66" s="2" t="s">
        <v>625</v>
      </c>
      <c r="T66" s="2" t="s">
        <v>625</v>
      </c>
      <c r="U66" s="2" t="s">
        <v>43</v>
      </c>
      <c r="V66" s="2" t="s">
        <v>625</v>
      </c>
      <c r="W66" s="2" t="s">
        <v>625</v>
      </c>
      <c r="X66" s="2" t="s">
        <v>625</v>
      </c>
      <c r="Y66" s="2" t="s">
        <v>625</v>
      </c>
      <c r="Z66" s="2" t="s">
        <v>625</v>
      </c>
      <c r="AA66" s="2" t="s">
        <v>625</v>
      </c>
      <c r="AB66" s="2" t="s">
        <v>625</v>
      </c>
      <c r="AC66" s="2" t="s">
        <v>625</v>
      </c>
      <c r="AD66" s="2" t="s">
        <v>43</v>
      </c>
      <c r="AE66" s="2" t="s">
        <v>625</v>
      </c>
      <c r="AG66" s="2" t="s">
        <v>629</v>
      </c>
      <c r="AI66" s="2" t="s">
        <v>626</v>
      </c>
      <c r="AJ66" s="2">
        <v>0</v>
      </c>
      <c r="AK66" s="2" t="s">
        <v>43</v>
      </c>
    </row>
    <row r="67" spans="1:37" ht="15" customHeight="1" x14ac:dyDescent="0.35">
      <c r="A67" s="2" t="s">
        <v>154</v>
      </c>
      <c r="B67" s="2" t="s">
        <v>158</v>
      </c>
      <c r="C67" s="2" t="s">
        <v>641</v>
      </c>
      <c r="D67" s="2">
        <v>2023</v>
      </c>
      <c r="E67" s="2">
        <v>4.6710000000000003</v>
      </c>
      <c r="F67" s="2" t="s">
        <v>625</v>
      </c>
      <c r="G67" s="2" t="s">
        <v>769</v>
      </c>
      <c r="H67" s="2">
        <v>1.1000000000000001</v>
      </c>
      <c r="I67" s="2">
        <v>0</v>
      </c>
      <c r="J67" s="2">
        <v>0</v>
      </c>
      <c r="K67" s="2">
        <v>0</v>
      </c>
      <c r="L67" s="2">
        <v>0</v>
      </c>
      <c r="M67" s="2" t="s">
        <v>43</v>
      </c>
      <c r="N67" s="2" t="s">
        <v>625</v>
      </c>
      <c r="O67" s="2" t="s">
        <v>625</v>
      </c>
      <c r="P67" s="2" t="s">
        <v>625</v>
      </c>
      <c r="Q67" s="2" t="s">
        <v>625</v>
      </c>
      <c r="R67" s="2" t="s">
        <v>625</v>
      </c>
      <c r="S67" s="2" t="s">
        <v>625</v>
      </c>
      <c r="T67" s="2" t="s">
        <v>625</v>
      </c>
      <c r="U67" s="2" t="s">
        <v>43</v>
      </c>
      <c r="V67" s="2" t="s">
        <v>625</v>
      </c>
      <c r="W67" s="2" t="s">
        <v>625</v>
      </c>
      <c r="X67" s="2" t="s">
        <v>625</v>
      </c>
      <c r="Y67" s="2" t="s">
        <v>625</v>
      </c>
      <c r="Z67" s="2" t="s">
        <v>625</v>
      </c>
      <c r="AA67" s="2" t="s">
        <v>625</v>
      </c>
      <c r="AB67" s="2" t="s">
        <v>625</v>
      </c>
      <c r="AC67" s="2" t="s">
        <v>625</v>
      </c>
      <c r="AD67" s="2" t="s">
        <v>43</v>
      </c>
      <c r="AE67" s="2" t="s">
        <v>625</v>
      </c>
      <c r="AG67" s="2" t="s">
        <v>629</v>
      </c>
      <c r="AI67" s="2" t="s">
        <v>626</v>
      </c>
      <c r="AJ67" s="2">
        <v>0</v>
      </c>
      <c r="AK67" s="2" t="s">
        <v>43</v>
      </c>
    </row>
    <row r="68" spans="1:37" ht="15" customHeight="1" x14ac:dyDescent="0.35">
      <c r="A68" s="2" t="s">
        <v>159</v>
      </c>
      <c r="B68" s="2" t="s">
        <v>160</v>
      </c>
      <c r="C68" s="2" t="s">
        <v>160</v>
      </c>
      <c r="D68" s="2">
        <v>2023</v>
      </c>
      <c r="E68" s="2">
        <v>1.8460000000000001</v>
      </c>
      <c r="F68" s="2">
        <v>5.851</v>
      </c>
      <c r="G68" s="2" t="s">
        <v>770</v>
      </c>
      <c r="H68" s="2">
        <v>2</v>
      </c>
      <c r="I68" s="2">
        <v>11.7</v>
      </c>
      <c r="J68" s="2">
        <v>0</v>
      </c>
      <c r="K68" s="2">
        <v>0</v>
      </c>
      <c r="L68" s="2">
        <v>100</v>
      </c>
      <c r="M68" s="2" t="s">
        <v>43</v>
      </c>
      <c r="N68" s="2" t="s">
        <v>625</v>
      </c>
      <c r="O68" s="2" t="s">
        <v>625</v>
      </c>
      <c r="P68" s="2" t="s">
        <v>625</v>
      </c>
      <c r="Q68" s="2" t="s">
        <v>625</v>
      </c>
      <c r="R68" s="2" t="s">
        <v>625</v>
      </c>
      <c r="S68" s="2" t="s">
        <v>625</v>
      </c>
      <c r="T68" s="2" t="s">
        <v>625</v>
      </c>
      <c r="U68" s="2" t="s">
        <v>43</v>
      </c>
      <c r="V68" s="2" t="s">
        <v>625</v>
      </c>
      <c r="W68" s="2" t="s">
        <v>625</v>
      </c>
      <c r="X68" s="2" t="s">
        <v>625</v>
      </c>
      <c r="Y68" s="2" t="s">
        <v>625</v>
      </c>
      <c r="Z68" s="2" t="s">
        <v>625</v>
      </c>
      <c r="AA68" s="2" t="s">
        <v>625</v>
      </c>
      <c r="AB68" s="2" t="s">
        <v>625</v>
      </c>
      <c r="AC68" s="2" t="s">
        <v>625</v>
      </c>
      <c r="AD68" s="2" t="s">
        <v>627</v>
      </c>
      <c r="AE68" s="2" t="s">
        <v>625</v>
      </c>
      <c r="AG68" s="2" t="s">
        <v>629</v>
      </c>
      <c r="AI68" s="2" t="s">
        <v>626</v>
      </c>
      <c r="AJ68" s="2">
        <v>0</v>
      </c>
      <c r="AK68" s="2" t="s">
        <v>43</v>
      </c>
    </row>
    <row r="69" spans="1:37" ht="17" customHeight="1" x14ac:dyDescent="0.35">
      <c r="A69" s="2" t="s">
        <v>162</v>
      </c>
      <c r="B69" s="2" t="s">
        <v>163</v>
      </c>
      <c r="C69" s="2" t="s">
        <v>163</v>
      </c>
      <c r="D69" s="2">
        <v>2023</v>
      </c>
      <c r="E69" s="2">
        <v>1.724</v>
      </c>
      <c r="F69" s="2">
        <v>13.815</v>
      </c>
      <c r="G69" s="2" t="s">
        <v>771</v>
      </c>
      <c r="H69" s="2">
        <v>0.28000000000000003</v>
      </c>
      <c r="I69" s="2">
        <v>6.86</v>
      </c>
      <c r="J69" s="2">
        <v>0</v>
      </c>
      <c r="K69" s="2">
        <v>0</v>
      </c>
      <c r="L69" s="2">
        <v>32</v>
      </c>
      <c r="M69" s="2" t="s">
        <v>43</v>
      </c>
      <c r="N69" s="2" t="s">
        <v>625</v>
      </c>
      <c r="O69" s="2" t="s">
        <v>625</v>
      </c>
      <c r="P69" s="2" t="s">
        <v>625</v>
      </c>
      <c r="Q69" s="2" t="s">
        <v>625</v>
      </c>
      <c r="R69" s="2" t="s">
        <v>625</v>
      </c>
      <c r="S69" s="2" t="s">
        <v>625</v>
      </c>
      <c r="T69" s="2" t="s">
        <v>625</v>
      </c>
      <c r="U69" s="2" t="s">
        <v>43</v>
      </c>
      <c r="V69" s="2" t="s">
        <v>625</v>
      </c>
      <c r="W69" s="2" t="s">
        <v>625</v>
      </c>
      <c r="X69" s="2" t="s">
        <v>625</v>
      </c>
      <c r="Y69" s="2" t="s">
        <v>625</v>
      </c>
      <c r="Z69" s="2" t="s">
        <v>625</v>
      </c>
      <c r="AA69" s="2" t="s">
        <v>625</v>
      </c>
      <c r="AB69" s="2" t="s">
        <v>625</v>
      </c>
      <c r="AC69" s="2" t="s">
        <v>625</v>
      </c>
      <c r="AD69" s="2" t="s">
        <v>43</v>
      </c>
      <c r="AE69" s="2" t="s">
        <v>625</v>
      </c>
      <c r="AG69" s="2" t="s">
        <v>629</v>
      </c>
      <c r="AI69" s="2" t="s">
        <v>626</v>
      </c>
      <c r="AJ69" s="2">
        <v>0</v>
      </c>
      <c r="AK69" s="2" t="s">
        <v>43</v>
      </c>
    </row>
    <row r="70" spans="1:37" ht="15" customHeight="1" x14ac:dyDescent="0.35">
      <c r="A70" s="2" t="s">
        <v>164</v>
      </c>
      <c r="B70" s="2" t="s">
        <v>165</v>
      </c>
      <c r="C70" s="2" t="s">
        <v>165</v>
      </c>
      <c r="D70" s="2">
        <v>2023</v>
      </c>
      <c r="E70" s="2">
        <v>60.411000000000001</v>
      </c>
      <c r="F70" s="2">
        <v>9.2680000000000007</v>
      </c>
      <c r="G70" s="2" t="s">
        <v>772</v>
      </c>
      <c r="H70" s="2">
        <v>3.0819999999999999</v>
      </c>
      <c r="I70" s="2">
        <v>0</v>
      </c>
      <c r="J70" s="2">
        <v>0</v>
      </c>
      <c r="K70" s="103">
        <v>0.98370000000000002</v>
      </c>
      <c r="L70" s="2">
        <v>1.63</v>
      </c>
      <c r="M70" s="2" t="s">
        <v>43</v>
      </c>
      <c r="N70" s="2">
        <v>118.38500000000001</v>
      </c>
      <c r="O70" s="2">
        <v>2.8000000000000001E-2</v>
      </c>
      <c r="P70" s="2">
        <v>3.1339999999999999</v>
      </c>
      <c r="Q70" s="2">
        <v>5.4850000000000003</v>
      </c>
      <c r="R70" s="2">
        <v>0</v>
      </c>
      <c r="S70" s="2">
        <v>0</v>
      </c>
      <c r="T70" s="2">
        <v>0</v>
      </c>
      <c r="U70" s="2" t="s">
        <v>773</v>
      </c>
      <c r="V70" s="2">
        <v>214.34</v>
      </c>
      <c r="W70" s="2">
        <v>0</v>
      </c>
      <c r="X70" s="2">
        <v>9.0999999999999998E-2</v>
      </c>
      <c r="Y70" s="2">
        <v>12.929</v>
      </c>
      <c r="Z70" s="2">
        <v>0.30599999999999999</v>
      </c>
      <c r="AA70" s="2">
        <v>0</v>
      </c>
      <c r="AB70" s="2">
        <v>0</v>
      </c>
      <c r="AC70" s="2">
        <v>0</v>
      </c>
      <c r="AD70" s="197" t="s">
        <v>1164</v>
      </c>
      <c r="AE70" s="2" t="s">
        <v>625</v>
      </c>
      <c r="AG70" s="2" t="s">
        <v>629</v>
      </c>
      <c r="AI70" s="2" t="s">
        <v>629</v>
      </c>
      <c r="AJ70" s="2">
        <v>118.38500000000001</v>
      </c>
      <c r="AK70" s="2">
        <v>0</v>
      </c>
    </row>
    <row r="71" spans="1:37" ht="15" customHeight="1" x14ac:dyDescent="0.35">
      <c r="A71" s="2" t="s">
        <v>171</v>
      </c>
      <c r="B71" s="2" t="s">
        <v>172</v>
      </c>
      <c r="C71" s="2" t="s">
        <v>172</v>
      </c>
      <c r="D71" s="2">
        <v>2023</v>
      </c>
      <c r="E71" s="2">
        <v>3.55</v>
      </c>
      <c r="F71" s="2" t="s">
        <v>625</v>
      </c>
      <c r="G71" s="2" t="s">
        <v>741</v>
      </c>
      <c r="H71" s="2">
        <v>1.1100000000000001</v>
      </c>
      <c r="I71" s="2">
        <v>9</v>
      </c>
      <c r="J71" s="2">
        <v>0</v>
      </c>
      <c r="K71" s="2">
        <v>0</v>
      </c>
      <c r="L71" s="2">
        <v>0</v>
      </c>
      <c r="M71" s="2" t="s">
        <v>43</v>
      </c>
      <c r="N71" s="2" t="s">
        <v>625</v>
      </c>
      <c r="O71" s="2" t="s">
        <v>625</v>
      </c>
      <c r="P71" s="2" t="s">
        <v>625</v>
      </c>
      <c r="Q71" s="2" t="s">
        <v>625</v>
      </c>
      <c r="R71" s="2" t="s">
        <v>625</v>
      </c>
      <c r="S71" s="2" t="s">
        <v>625</v>
      </c>
      <c r="T71" s="2" t="s">
        <v>625</v>
      </c>
      <c r="U71" s="2" t="s">
        <v>43</v>
      </c>
      <c r="V71" s="2" t="s">
        <v>625</v>
      </c>
      <c r="W71" s="2" t="s">
        <v>625</v>
      </c>
      <c r="X71" s="2" t="s">
        <v>625</v>
      </c>
      <c r="Y71" s="2" t="s">
        <v>625</v>
      </c>
      <c r="Z71" s="2" t="s">
        <v>625</v>
      </c>
      <c r="AA71" s="2" t="s">
        <v>625</v>
      </c>
      <c r="AB71" s="2" t="s">
        <v>625</v>
      </c>
      <c r="AC71" s="2" t="s">
        <v>625</v>
      </c>
      <c r="AD71" s="2" t="s">
        <v>43</v>
      </c>
      <c r="AE71" s="2" t="s">
        <v>625</v>
      </c>
      <c r="AG71" s="2" t="s">
        <v>629</v>
      </c>
      <c r="AI71" s="2" t="s">
        <v>626</v>
      </c>
      <c r="AJ71" s="2">
        <v>0</v>
      </c>
      <c r="AK71" s="2" t="s">
        <v>43</v>
      </c>
    </row>
    <row r="72" spans="1:37" ht="15" customHeight="1" x14ac:dyDescent="0.35">
      <c r="A72" s="2" t="s">
        <v>171</v>
      </c>
      <c r="B72" s="2" t="s">
        <v>173</v>
      </c>
      <c r="C72" s="2" t="s">
        <v>642</v>
      </c>
      <c r="D72" s="2">
        <v>2023</v>
      </c>
      <c r="E72" s="2">
        <v>0.01</v>
      </c>
      <c r="F72" s="2" t="s">
        <v>625</v>
      </c>
      <c r="G72" s="2" t="s">
        <v>741</v>
      </c>
      <c r="H72" s="2">
        <v>1.1100000000000001</v>
      </c>
      <c r="I72" s="2">
        <v>9</v>
      </c>
      <c r="J72" s="2">
        <v>0</v>
      </c>
      <c r="K72" s="2">
        <v>0</v>
      </c>
      <c r="L72" s="2">
        <v>0</v>
      </c>
      <c r="M72" s="2" t="s">
        <v>43</v>
      </c>
      <c r="N72" s="2" t="s">
        <v>625</v>
      </c>
      <c r="O72" s="2" t="s">
        <v>625</v>
      </c>
      <c r="P72" s="2" t="s">
        <v>625</v>
      </c>
      <c r="Q72" s="2" t="s">
        <v>625</v>
      </c>
      <c r="R72" s="2" t="s">
        <v>625</v>
      </c>
      <c r="S72" s="2" t="s">
        <v>625</v>
      </c>
      <c r="T72" s="2" t="s">
        <v>625</v>
      </c>
      <c r="U72" s="2" t="s">
        <v>43</v>
      </c>
      <c r="V72" s="2" t="s">
        <v>625</v>
      </c>
      <c r="W72" s="2" t="s">
        <v>625</v>
      </c>
      <c r="X72" s="2" t="s">
        <v>625</v>
      </c>
      <c r="Y72" s="2" t="s">
        <v>625</v>
      </c>
      <c r="Z72" s="2" t="s">
        <v>625</v>
      </c>
      <c r="AA72" s="2" t="s">
        <v>625</v>
      </c>
      <c r="AB72" s="2" t="s">
        <v>625</v>
      </c>
      <c r="AC72" s="2" t="s">
        <v>625</v>
      </c>
      <c r="AD72" s="2" t="s">
        <v>43</v>
      </c>
      <c r="AE72" s="2" t="s">
        <v>625</v>
      </c>
      <c r="AG72" s="2" t="s">
        <v>629</v>
      </c>
      <c r="AI72" s="2" t="s">
        <v>626</v>
      </c>
      <c r="AJ72" s="2">
        <v>0</v>
      </c>
      <c r="AK72" s="2" t="s">
        <v>43</v>
      </c>
    </row>
    <row r="73" spans="1:37" ht="15" customHeight="1" x14ac:dyDescent="0.35">
      <c r="A73" s="2" t="s">
        <v>174</v>
      </c>
      <c r="B73" s="2" t="s">
        <v>175</v>
      </c>
      <c r="C73" s="2" t="s">
        <v>175</v>
      </c>
      <c r="D73" s="2">
        <v>2023</v>
      </c>
      <c r="E73" s="2">
        <v>0.26</v>
      </c>
      <c r="F73" s="2" t="s">
        <v>625</v>
      </c>
      <c r="G73" s="2" t="s">
        <v>774</v>
      </c>
      <c r="H73" s="2">
        <v>1.1000000000000001</v>
      </c>
      <c r="I73" s="2">
        <v>0</v>
      </c>
      <c r="J73" s="2">
        <v>0</v>
      </c>
      <c r="K73" s="2">
        <v>0</v>
      </c>
      <c r="L73" s="2" t="s">
        <v>625</v>
      </c>
      <c r="M73" s="2" t="s">
        <v>775</v>
      </c>
      <c r="N73" s="2">
        <v>4.4000000000000004</v>
      </c>
      <c r="O73" s="2">
        <v>0.13</v>
      </c>
      <c r="P73" s="2">
        <v>60.27</v>
      </c>
      <c r="Q73" s="2">
        <v>4.5</v>
      </c>
      <c r="R73" s="2">
        <v>0</v>
      </c>
      <c r="S73" s="2" t="s">
        <v>625</v>
      </c>
      <c r="T73" s="2" t="s">
        <v>625</v>
      </c>
      <c r="U73" s="2" t="s">
        <v>43</v>
      </c>
      <c r="V73" s="2" t="s">
        <v>625</v>
      </c>
      <c r="W73" s="2" t="s">
        <v>625</v>
      </c>
      <c r="X73" s="2" t="s">
        <v>625</v>
      </c>
      <c r="Y73" s="2" t="s">
        <v>625</v>
      </c>
      <c r="Z73" s="2" t="s">
        <v>625</v>
      </c>
      <c r="AA73" s="2" t="s">
        <v>625</v>
      </c>
      <c r="AB73" s="2" t="s">
        <v>625</v>
      </c>
      <c r="AC73" s="2" t="s">
        <v>625</v>
      </c>
      <c r="AD73" s="2" t="s">
        <v>43</v>
      </c>
      <c r="AE73" s="2" t="s">
        <v>625</v>
      </c>
      <c r="AG73" s="2" t="s">
        <v>629</v>
      </c>
      <c r="AI73" s="2" t="s">
        <v>629</v>
      </c>
      <c r="AJ73" s="2">
        <v>4.4000000000000004</v>
      </c>
      <c r="AK73" s="2">
        <v>0</v>
      </c>
    </row>
    <row r="74" spans="1:37" ht="15" customHeight="1" x14ac:dyDescent="0.35">
      <c r="A74" s="2" t="s">
        <v>177</v>
      </c>
      <c r="B74" s="2" t="s">
        <v>178</v>
      </c>
      <c r="C74" s="2" t="s">
        <v>643</v>
      </c>
      <c r="D74" s="2">
        <v>2023</v>
      </c>
      <c r="E74" s="2">
        <v>6.43</v>
      </c>
      <c r="F74" s="2">
        <v>16.25</v>
      </c>
      <c r="G74" s="2" t="s">
        <v>776</v>
      </c>
      <c r="H74" s="2">
        <v>1.1000000000000001</v>
      </c>
      <c r="I74" s="2">
        <v>0</v>
      </c>
      <c r="J74" s="2">
        <v>0</v>
      </c>
      <c r="K74" s="2">
        <v>0</v>
      </c>
      <c r="L74" s="2">
        <v>0</v>
      </c>
      <c r="M74" s="2" t="s">
        <v>43</v>
      </c>
      <c r="N74" s="2" t="s">
        <v>625</v>
      </c>
      <c r="O74" s="2" t="s">
        <v>625</v>
      </c>
      <c r="P74" s="2" t="s">
        <v>625</v>
      </c>
      <c r="Q74" s="2" t="s">
        <v>625</v>
      </c>
      <c r="R74" s="2" t="s">
        <v>625</v>
      </c>
      <c r="S74" s="2" t="s">
        <v>625</v>
      </c>
      <c r="T74" s="2" t="s">
        <v>625</v>
      </c>
      <c r="U74" s="2" t="s">
        <v>777</v>
      </c>
      <c r="V74" s="2" t="s">
        <v>625</v>
      </c>
      <c r="W74" s="2" t="s">
        <v>625</v>
      </c>
      <c r="X74" s="2" t="s">
        <v>625</v>
      </c>
      <c r="Y74" s="2" t="s">
        <v>625</v>
      </c>
      <c r="Z74" s="2" t="s">
        <v>625</v>
      </c>
      <c r="AA74" s="2" t="s">
        <v>625</v>
      </c>
      <c r="AB74" s="2" t="s">
        <v>625</v>
      </c>
      <c r="AC74" s="2" t="s">
        <v>625</v>
      </c>
      <c r="AD74" s="197" t="s">
        <v>1165</v>
      </c>
      <c r="AE74" s="2" t="s">
        <v>625</v>
      </c>
      <c r="AG74" s="2" t="s">
        <v>629</v>
      </c>
      <c r="AI74" s="2" t="s">
        <v>626</v>
      </c>
      <c r="AJ74" s="2">
        <v>0</v>
      </c>
      <c r="AK74" s="2" t="s">
        <v>43</v>
      </c>
    </row>
    <row r="75" spans="1:37" ht="15" customHeight="1" x14ac:dyDescent="0.35">
      <c r="A75" s="2" t="s">
        <v>181</v>
      </c>
      <c r="B75" s="2" t="s">
        <v>182</v>
      </c>
      <c r="C75" s="2" t="s">
        <v>644</v>
      </c>
      <c r="D75" s="2">
        <v>2023</v>
      </c>
      <c r="E75" s="2">
        <v>0.42</v>
      </c>
      <c r="F75" s="2" t="s">
        <v>625</v>
      </c>
      <c r="G75" s="2" t="s">
        <v>778</v>
      </c>
      <c r="H75" s="2">
        <v>1.4</v>
      </c>
      <c r="I75" s="2">
        <v>0</v>
      </c>
      <c r="J75" s="2">
        <v>0</v>
      </c>
      <c r="K75" s="2">
        <v>0</v>
      </c>
      <c r="L75" s="2">
        <v>0</v>
      </c>
      <c r="M75" s="2" t="s">
        <v>779</v>
      </c>
      <c r="N75" s="2">
        <v>63.3</v>
      </c>
      <c r="O75" s="2">
        <v>0.11</v>
      </c>
      <c r="P75" s="2">
        <v>42.662999999999997</v>
      </c>
      <c r="Q75" s="2">
        <v>6.0670000000000002</v>
      </c>
      <c r="R75" s="2">
        <v>1.8</v>
      </c>
      <c r="S75" s="2" t="s">
        <v>625</v>
      </c>
      <c r="T75" s="2" t="s">
        <v>625</v>
      </c>
      <c r="U75" s="2" t="s">
        <v>43</v>
      </c>
      <c r="V75" s="2" t="s">
        <v>625</v>
      </c>
      <c r="W75" s="2" t="s">
        <v>625</v>
      </c>
      <c r="X75" s="2" t="s">
        <v>625</v>
      </c>
      <c r="Y75" s="2" t="s">
        <v>625</v>
      </c>
      <c r="Z75" s="2" t="s">
        <v>625</v>
      </c>
      <c r="AA75" s="2" t="s">
        <v>625</v>
      </c>
      <c r="AB75" s="2" t="s">
        <v>625</v>
      </c>
      <c r="AC75" s="2" t="s">
        <v>625</v>
      </c>
      <c r="AD75" s="2" t="s">
        <v>43</v>
      </c>
      <c r="AE75" s="2" t="s">
        <v>625</v>
      </c>
      <c r="AG75" s="2" t="s">
        <v>629</v>
      </c>
      <c r="AI75" s="2" t="s">
        <v>629</v>
      </c>
      <c r="AJ75" s="2">
        <v>63.3</v>
      </c>
      <c r="AK75" s="2">
        <v>1.8000000000000002E-2</v>
      </c>
    </row>
    <row r="76" spans="1:37" ht="15" customHeight="1" x14ac:dyDescent="0.35">
      <c r="A76" s="2" t="s">
        <v>183</v>
      </c>
      <c r="B76" s="2" t="s">
        <v>184</v>
      </c>
      <c r="C76" s="2" t="s">
        <v>184</v>
      </c>
      <c r="D76" s="2">
        <v>2023</v>
      </c>
      <c r="E76" s="2">
        <v>1.25</v>
      </c>
      <c r="F76" s="2">
        <v>1.75</v>
      </c>
      <c r="G76" s="2" t="s">
        <v>756</v>
      </c>
      <c r="H76" s="2">
        <v>1</v>
      </c>
      <c r="I76" s="2">
        <v>0</v>
      </c>
      <c r="J76" s="2">
        <v>0</v>
      </c>
      <c r="K76" s="2">
        <v>0</v>
      </c>
      <c r="L76" s="2">
        <v>100</v>
      </c>
      <c r="M76" s="2" t="s">
        <v>43</v>
      </c>
      <c r="N76" s="2" t="s">
        <v>625</v>
      </c>
      <c r="O76" s="2" t="s">
        <v>625</v>
      </c>
      <c r="P76" s="2" t="s">
        <v>625</v>
      </c>
      <c r="Q76" s="2" t="s">
        <v>625</v>
      </c>
      <c r="R76" s="2" t="s">
        <v>625</v>
      </c>
      <c r="S76" s="2">
        <v>0</v>
      </c>
      <c r="T76" s="2">
        <v>0</v>
      </c>
      <c r="U76" s="2" t="s">
        <v>43</v>
      </c>
      <c r="V76" s="2" t="s">
        <v>625</v>
      </c>
      <c r="W76" s="2" t="s">
        <v>625</v>
      </c>
      <c r="X76" s="2" t="s">
        <v>625</v>
      </c>
      <c r="Y76" s="2" t="s">
        <v>625</v>
      </c>
      <c r="Z76" s="2" t="s">
        <v>625</v>
      </c>
      <c r="AA76" s="2" t="s">
        <v>625</v>
      </c>
      <c r="AB76" s="2">
        <v>0</v>
      </c>
      <c r="AC76" s="2">
        <v>0</v>
      </c>
      <c r="AD76" s="2" t="s">
        <v>43</v>
      </c>
      <c r="AE76" s="2" t="s">
        <v>625</v>
      </c>
      <c r="AG76" s="2" t="s">
        <v>629</v>
      </c>
      <c r="AI76" s="2" t="s">
        <v>626</v>
      </c>
      <c r="AJ76" s="2">
        <v>0</v>
      </c>
      <c r="AK76" s="2" t="s">
        <v>43</v>
      </c>
    </row>
    <row r="77" spans="1:37" ht="15" customHeight="1" x14ac:dyDescent="0.35">
      <c r="A77" s="2" t="s">
        <v>183</v>
      </c>
      <c r="B77" s="2" t="s">
        <v>185</v>
      </c>
      <c r="C77" s="2" t="s">
        <v>184</v>
      </c>
      <c r="D77" s="2">
        <v>2023</v>
      </c>
      <c r="E77" s="2">
        <v>0.16</v>
      </c>
      <c r="F77" s="2" t="s">
        <v>625</v>
      </c>
      <c r="G77" s="2" t="s">
        <v>780</v>
      </c>
      <c r="H77" s="2">
        <v>0.7</v>
      </c>
      <c r="I77" s="2">
        <v>0</v>
      </c>
      <c r="J77" s="2">
        <v>0</v>
      </c>
      <c r="K77" s="2">
        <v>0</v>
      </c>
      <c r="L77" s="2">
        <v>35</v>
      </c>
      <c r="M77" s="2" t="s">
        <v>43</v>
      </c>
      <c r="N77" s="2" t="s">
        <v>625</v>
      </c>
      <c r="O77" s="2" t="s">
        <v>625</v>
      </c>
      <c r="P77" s="2" t="s">
        <v>625</v>
      </c>
      <c r="Q77" s="2" t="s">
        <v>625</v>
      </c>
      <c r="R77" s="2" t="s">
        <v>625</v>
      </c>
      <c r="S77" s="2" t="s">
        <v>625</v>
      </c>
      <c r="T77" s="2" t="s">
        <v>625</v>
      </c>
      <c r="U77" s="2" t="s">
        <v>43</v>
      </c>
      <c r="V77" s="2" t="s">
        <v>625</v>
      </c>
      <c r="W77" s="2" t="s">
        <v>625</v>
      </c>
      <c r="X77" s="2" t="s">
        <v>625</v>
      </c>
      <c r="Y77" s="2" t="s">
        <v>625</v>
      </c>
      <c r="Z77" s="2" t="s">
        <v>625</v>
      </c>
      <c r="AA77" s="2" t="s">
        <v>625</v>
      </c>
      <c r="AB77" s="2" t="s">
        <v>625</v>
      </c>
      <c r="AC77" s="2" t="s">
        <v>625</v>
      </c>
      <c r="AD77" s="2" t="s">
        <v>43</v>
      </c>
      <c r="AE77" s="2" t="s">
        <v>625</v>
      </c>
      <c r="AG77" s="2" t="s">
        <v>629</v>
      </c>
      <c r="AI77" s="2" t="s">
        <v>626</v>
      </c>
      <c r="AJ77" s="2">
        <v>0</v>
      </c>
      <c r="AK77" s="2" t="s">
        <v>43</v>
      </c>
    </row>
    <row r="78" spans="1:37" ht="15" customHeight="1" x14ac:dyDescent="0.35">
      <c r="A78" s="2" t="s">
        <v>183</v>
      </c>
      <c r="B78" s="2" t="s">
        <v>186</v>
      </c>
      <c r="C78" s="2" t="s">
        <v>187</v>
      </c>
      <c r="D78" s="2">
        <v>2023</v>
      </c>
      <c r="E78" s="2">
        <v>5.2999999999999999E-2</v>
      </c>
      <c r="F78" s="2" t="s">
        <v>625</v>
      </c>
      <c r="G78" s="2" t="s">
        <v>43</v>
      </c>
      <c r="H78" s="2">
        <v>2.1</v>
      </c>
      <c r="I78" s="2">
        <v>468</v>
      </c>
      <c r="J78" s="2">
        <v>0.64</v>
      </c>
      <c r="K78" s="2">
        <v>0.22</v>
      </c>
      <c r="L78" s="2" t="s">
        <v>625</v>
      </c>
      <c r="M78" s="2" t="s">
        <v>781</v>
      </c>
      <c r="N78" s="2" t="s">
        <v>625</v>
      </c>
      <c r="O78" s="2" t="s">
        <v>625</v>
      </c>
      <c r="P78" s="2" t="s">
        <v>625</v>
      </c>
      <c r="Q78" s="2" t="s">
        <v>625</v>
      </c>
      <c r="R78" s="2" t="s">
        <v>625</v>
      </c>
      <c r="S78" s="2" t="s">
        <v>625</v>
      </c>
      <c r="T78" s="2" t="s">
        <v>625</v>
      </c>
      <c r="U78" s="2" t="s">
        <v>43</v>
      </c>
      <c r="V78" s="2" t="s">
        <v>625</v>
      </c>
      <c r="W78" s="2" t="s">
        <v>625</v>
      </c>
      <c r="X78" s="2" t="s">
        <v>625</v>
      </c>
      <c r="Y78" s="2" t="s">
        <v>625</v>
      </c>
      <c r="Z78" s="2" t="s">
        <v>625</v>
      </c>
      <c r="AA78" s="2" t="s">
        <v>625</v>
      </c>
      <c r="AB78" s="2" t="s">
        <v>625</v>
      </c>
      <c r="AC78" s="2" t="s">
        <v>625</v>
      </c>
      <c r="AD78" s="2" t="s">
        <v>43</v>
      </c>
      <c r="AE78" s="2" t="s">
        <v>625</v>
      </c>
      <c r="AG78" s="2" t="s">
        <v>626</v>
      </c>
      <c r="AI78" s="2" t="s">
        <v>626</v>
      </c>
      <c r="AJ78" s="2">
        <v>0</v>
      </c>
      <c r="AK78" s="2" t="s">
        <v>43</v>
      </c>
    </row>
    <row r="79" spans="1:37" ht="15" customHeight="1" x14ac:dyDescent="0.35">
      <c r="A79" s="2" t="s">
        <v>183</v>
      </c>
      <c r="B79" s="2" t="s">
        <v>187</v>
      </c>
      <c r="C79" s="2" t="s">
        <v>187</v>
      </c>
      <c r="D79" s="2">
        <v>2023</v>
      </c>
      <c r="E79" s="2">
        <v>0.94</v>
      </c>
      <c r="F79" s="2">
        <v>1.61</v>
      </c>
      <c r="G79" s="2" t="s">
        <v>756</v>
      </c>
      <c r="H79" s="2">
        <v>1</v>
      </c>
      <c r="I79" s="2">
        <v>0</v>
      </c>
      <c r="J79" s="2">
        <v>0</v>
      </c>
      <c r="K79" s="2">
        <v>0</v>
      </c>
      <c r="L79" s="2">
        <v>100</v>
      </c>
      <c r="M79" s="2" t="s">
        <v>43</v>
      </c>
      <c r="N79" s="2" t="s">
        <v>625</v>
      </c>
      <c r="O79" s="2" t="s">
        <v>625</v>
      </c>
      <c r="P79" s="2" t="s">
        <v>625</v>
      </c>
      <c r="Q79" s="2" t="s">
        <v>625</v>
      </c>
      <c r="R79" s="2" t="s">
        <v>625</v>
      </c>
      <c r="S79" s="2" t="s">
        <v>625</v>
      </c>
      <c r="T79" s="2" t="s">
        <v>625</v>
      </c>
      <c r="U79" s="2" t="s">
        <v>43</v>
      </c>
      <c r="V79" s="2" t="s">
        <v>625</v>
      </c>
      <c r="W79" s="2" t="s">
        <v>625</v>
      </c>
      <c r="X79" s="2" t="s">
        <v>625</v>
      </c>
      <c r="Y79" s="2" t="s">
        <v>625</v>
      </c>
      <c r="Z79" s="2" t="s">
        <v>625</v>
      </c>
      <c r="AA79" s="2" t="s">
        <v>625</v>
      </c>
      <c r="AB79" s="2" t="s">
        <v>625</v>
      </c>
      <c r="AC79" s="2" t="s">
        <v>625</v>
      </c>
      <c r="AD79" s="2" t="s">
        <v>43</v>
      </c>
      <c r="AE79" s="2" t="s">
        <v>625</v>
      </c>
      <c r="AG79" s="2" t="s">
        <v>629</v>
      </c>
      <c r="AI79" s="2" t="s">
        <v>626</v>
      </c>
      <c r="AJ79" s="2">
        <v>0</v>
      </c>
      <c r="AK79" s="2" t="s">
        <v>43</v>
      </c>
    </row>
    <row r="80" spans="1:37" ht="15" customHeight="1" x14ac:dyDescent="0.35">
      <c r="A80" s="2" t="s">
        <v>188</v>
      </c>
      <c r="B80" s="2" t="s">
        <v>189</v>
      </c>
      <c r="C80" s="2" t="s">
        <v>189</v>
      </c>
      <c r="D80" s="2">
        <v>2023</v>
      </c>
      <c r="E80" s="2">
        <v>0.91200000000000003</v>
      </c>
      <c r="F80" s="2" t="s">
        <v>625</v>
      </c>
      <c r="G80" s="2" t="s">
        <v>782</v>
      </c>
      <c r="H80" s="2">
        <v>1.04</v>
      </c>
      <c r="I80" s="2">
        <v>0</v>
      </c>
      <c r="J80" s="2">
        <v>0</v>
      </c>
      <c r="K80" s="2">
        <v>0</v>
      </c>
      <c r="L80" s="2">
        <v>0</v>
      </c>
      <c r="M80" s="2" t="s">
        <v>43</v>
      </c>
      <c r="N80" s="2" t="s">
        <v>625</v>
      </c>
      <c r="O80" s="2" t="s">
        <v>625</v>
      </c>
      <c r="P80" s="2" t="s">
        <v>625</v>
      </c>
      <c r="Q80" s="2" t="s">
        <v>625</v>
      </c>
      <c r="R80" s="2" t="s">
        <v>625</v>
      </c>
      <c r="S80" s="2" t="s">
        <v>625</v>
      </c>
      <c r="T80" s="2" t="s">
        <v>625</v>
      </c>
      <c r="U80" s="2" t="s">
        <v>43</v>
      </c>
      <c r="V80" s="2" t="s">
        <v>625</v>
      </c>
      <c r="W80" s="2" t="s">
        <v>625</v>
      </c>
      <c r="X80" s="2" t="s">
        <v>625</v>
      </c>
      <c r="Y80" s="2" t="s">
        <v>625</v>
      </c>
      <c r="Z80" s="2" t="s">
        <v>625</v>
      </c>
      <c r="AA80" s="2" t="s">
        <v>625</v>
      </c>
      <c r="AB80" s="2" t="s">
        <v>625</v>
      </c>
      <c r="AC80" s="2" t="s">
        <v>625</v>
      </c>
      <c r="AD80" s="2" t="s">
        <v>43</v>
      </c>
      <c r="AE80" s="2" t="s">
        <v>625</v>
      </c>
      <c r="AG80" s="2" t="s">
        <v>629</v>
      </c>
      <c r="AI80" s="2" t="s">
        <v>626</v>
      </c>
      <c r="AJ80" s="2">
        <v>0</v>
      </c>
      <c r="AK80" s="2" t="s">
        <v>43</v>
      </c>
    </row>
    <row r="81" spans="1:37" ht="15" customHeight="1" x14ac:dyDescent="0.35">
      <c r="A81" s="2" t="s">
        <v>190</v>
      </c>
      <c r="B81" s="2" t="s">
        <v>191</v>
      </c>
      <c r="C81" s="2" t="s">
        <v>191</v>
      </c>
      <c r="D81" s="2">
        <v>2023</v>
      </c>
      <c r="E81" s="2">
        <v>3.27</v>
      </c>
      <c r="F81" s="2">
        <v>5.35</v>
      </c>
      <c r="G81" s="2" t="s">
        <v>756</v>
      </c>
      <c r="H81" s="2">
        <v>0.03</v>
      </c>
      <c r="I81" s="2">
        <v>0</v>
      </c>
      <c r="J81" s="2">
        <v>0</v>
      </c>
      <c r="K81" s="2">
        <v>0</v>
      </c>
      <c r="L81" s="2">
        <v>100</v>
      </c>
      <c r="M81" s="2" t="s">
        <v>43</v>
      </c>
      <c r="N81" s="2" t="s">
        <v>625</v>
      </c>
      <c r="O81" s="2" t="s">
        <v>625</v>
      </c>
      <c r="P81" s="2" t="s">
        <v>625</v>
      </c>
      <c r="Q81" s="2" t="s">
        <v>625</v>
      </c>
      <c r="R81" s="2" t="s">
        <v>625</v>
      </c>
      <c r="S81" s="2" t="s">
        <v>625</v>
      </c>
      <c r="T81" s="2" t="s">
        <v>625</v>
      </c>
      <c r="U81" s="2" t="s">
        <v>43</v>
      </c>
      <c r="V81" s="2" t="s">
        <v>625</v>
      </c>
      <c r="W81" s="2" t="s">
        <v>625</v>
      </c>
      <c r="X81" s="2" t="s">
        <v>625</v>
      </c>
      <c r="Y81" s="2" t="s">
        <v>625</v>
      </c>
      <c r="Z81" s="2" t="s">
        <v>625</v>
      </c>
      <c r="AA81" s="2" t="s">
        <v>625</v>
      </c>
      <c r="AB81" s="2" t="s">
        <v>625</v>
      </c>
      <c r="AC81" s="2" t="s">
        <v>625</v>
      </c>
      <c r="AD81" s="2" t="s">
        <v>43</v>
      </c>
      <c r="AE81" s="2" t="s">
        <v>625</v>
      </c>
      <c r="AG81" s="2" t="s">
        <v>629</v>
      </c>
      <c r="AI81" s="2" t="s">
        <v>626</v>
      </c>
      <c r="AJ81" s="2">
        <v>0</v>
      </c>
      <c r="AK81" s="2" t="s">
        <v>43</v>
      </c>
    </row>
    <row r="82" spans="1:37" ht="15" customHeight="1" x14ac:dyDescent="0.35">
      <c r="A82" s="2" t="s">
        <v>192</v>
      </c>
      <c r="B82" s="2" t="s">
        <v>193</v>
      </c>
      <c r="C82" s="2" t="s">
        <v>193</v>
      </c>
      <c r="D82" s="2">
        <v>2023</v>
      </c>
      <c r="E82" s="2">
        <v>3.331</v>
      </c>
      <c r="F82" s="2">
        <v>3.593</v>
      </c>
      <c r="G82" s="2" t="s">
        <v>741</v>
      </c>
      <c r="H82" s="2">
        <v>1.1000000000000001</v>
      </c>
      <c r="I82" s="2">
        <v>0.02</v>
      </c>
      <c r="J82" s="2">
        <v>0</v>
      </c>
      <c r="K82" s="2">
        <v>0</v>
      </c>
      <c r="L82" s="2">
        <v>0</v>
      </c>
      <c r="M82" s="2" t="s">
        <v>43</v>
      </c>
      <c r="N82" s="2" t="s">
        <v>625</v>
      </c>
      <c r="O82" s="2" t="s">
        <v>625</v>
      </c>
      <c r="P82" s="2" t="s">
        <v>625</v>
      </c>
      <c r="Q82" s="2" t="s">
        <v>625</v>
      </c>
      <c r="R82" s="2" t="s">
        <v>625</v>
      </c>
      <c r="S82" s="2" t="s">
        <v>625</v>
      </c>
      <c r="T82" s="2" t="s">
        <v>625</v>
      </c>
      <c r="U82" s="2" t="s">
        <v>43</v>
      </c>
      <c r="V82" s="2" t="s">
        <v>625</v>
      </c>
      <c r="W82" s="2" t="s">
        <v>625</v>
      </c>
      <c r="X82" s="2" t="s">
        <v>625</v>
      </c>
      <c r="Y82" s="2" t="s">
        <v>625</v>
      </c>
      <c r="Z82" s="2" t="s">
        <v>625</v>
      </c>
      <c r="AA82" s="2" t="s">
        <v>625</v>
      </c>
      <c r="AB82" s="2" t="s">
        <v>625</v>
      </c>
      <c r="AC82" s="2" t="s">
        <v>625</v>
      </c>
      <c r="AD82" s="2" t="s">
        <v>43</v>
      </c>
      <c r="AE82" s="2" t="s">
        <v>625</v>
      </c>
      <c r="AG82" s="2" t="s">
        <v>629</v>
      </c>
      <c r="AI82" s="2" t="s">
        <v>626</v>
      </c>
      <c r="AJ82" s="2">
        <v>0</v>
      </c>
      <c r="AK82" s="2" t="s">
        <v>43</v>
      </c>
    </row>
    <row r="83" spans="1:37" ht="15" customHeight="1" x14ac:dyDescent="0.35">
      <c r="A83" s="2" t="s">
        <v>192</v>
      </c>
      <c r="B83" s="2" t="s">
        <v>194</v>
      </c>
      <c r="C83" s="2" t="s">
        <v>193</v>
      </c>
      <c r="D83" s="2">
        <v>2023</v>
      </c>
      <c r="E83" s="2">
        <v>0.55700000000000005</v>
      </c>
      <c r="F83" s="2" t="s">
        <v>625</v>
      </c>
      <c r="G83" s="2" t="s">
        <v>741</v>
      </c>
      <c r="H83" s="2">
        <v>1.1000000000000001</v>
      </c>
      <c r="I83" s="2">
        <v>0.02</v>
      </c>
      <c r="J83" s="2">
        <v>0</v>
      </c>
      <c r="K83" s="2">
        <v>0</v>
      </c>
      <c r="L83" s="2">
        <v>0</v>
      </c>
      <c r="M83" s="2" t="s">
        <v>43</v>
      </c>
      <c r="N83" s="2" t="s">
        <v>625</v>
      </c>
      <c r="O83" s="2" t="s">
        <v>625</v>
      </c>
      <c r="P83" s="2" t="s">
        <v>625</v>
      </c>
      <c r="Q83" s="2" t="s">
        <v>625</v>
      </c>
      <c r="R83" s="2" t="s">
        <v>625</v>
      </c>
      <c r="S83" s="2" t="s">
        <v>625</v>
      </c>
      <c r="T83" s="2" t="s">
        <v>625</v>
      </c>
      <c r="U83" s="2" t="s">
        <v>43</v>
      </c>
      <c r="V83" s="2" t="s">
        <v>625</v>
      </c>
      <c r="W83" s="2" t="s">
        <v>625</v>
      </c>
      <c r="X83" s="2" t="s">
        <v>625</v>
      </c>
      <c r="Y83" s="2" t="s">
        <v>625</v>
      </c>
      <c r="Z83" s="2" t="s">
        <v>625</v>
      </c>
      <c r="AA83" s="2" t="s">
        <v>625</v>
      </c>
      <c r="AB83" s="2" t="s">
        <v>625</v>
      </c>
      <c r="AC83" s="2" t="s">
        <v>625</v>
      </c>
      <c r="AD83" s="2" t="s">
        <v>43</v>
      </c>
      <c r="AE83" s="2" t="s">
        <v>625</v>
      </c>
      <c r="AG83" s="2" t="s">
        <v>629</v>
      </c>
      <c r="AI83" s="2" t="s">
        <v>626</v>
      </c>
      <c r="AJ83" s="2">
        <v>0</v>
      </c>
      <c r="AK83" s="2" t="s">
        <v>43</v>
      </c>
    </row>
    <row r="84" spans="1:37" ht="15" customHeight="1" x14ac:dyDescent="0.35">
      <c r="A84" s="2" t="s">
        <v>195</v>
      </c>
      <c r="B84" s="2" t="s">
        <v>196</v>
      </c>
      <c r="C84" s="2" t="s">
        <v>196</v>
      </c>
      <c r="D84" s="2">
        <v>2023</v>
      </c>
      <c r="E84" s="2">
        <v>0.35599999999999998</v>
      </c>
      <c r="F84" s="2" t="s">
        <v>625</v>
      </c>
      <c r="G84" s="2" t="s">
        <v>741</v>
      </c>
      <c r="H84" s="2">
        <v>1.1000000000000001</v>
      </c>
      <c r="I84" s="2">
        <v>0</v>
      </c>
      <c r="J84" s="2">
        <v>0</v>
      </c>
      <c r="K84" s="2">
        <v>0</v>
      </c>
      <c r="L84" s="2">
        <v>0</v>
      </c>
      <c r="M84" s="2" t="s">
        <v>43</v>
      </c>
      <c r="N84" s="2" t="s">
        <v>625</v>
      </c>
      <c r="O84" s="2" t="s">
        <v>625</v>
      </c>
      <c r="P84" s="2" t="s">
        <v>625</v>
      </c>
      <c r="Q84" s="2" t="s">
        <v>625</v>
      </c>
      <c r="R84" s="2" t="s">
        <v>625</v>
      </c>
      <c r="S84" s="2" t="s">
        <v>625</v>
      </c>
      <c r="T84" s="2" t="s">
        <v>625</v>
      </c>
      <c r="U84" s="2" t="s">
        <v>43</v>
      </c>
      <c r="V84" s="2" t="s">
        <v>625</v>
      </c>
      <c r="W84" s="2" t="s">
        <v>625</v>
      </c>
      <c r="X84" s="2" t="s">
        <v>625</v>
      </c>
      <c r="Y84" s="2" t="s">
        <v>625</v>
      </c>
      <c r="Z84" s="2" t="s">
        <v>625</v>
      </c>
      <c r="AA84" s="2" t="s">
        <v>625</v>
      </c>
      <c r="AB84" s="2" t="s">
        <v>625</v>
      </c>
      <c r="AC84" s="2" t="s">
        <v>625</v>
      </c>
      <c r="AD84" s="2" t="s">
        <v>43</v>
      </c>
      <c r="AE84" s="2" t="s">
        <v>625</v>
      </c>
      <c r="AG84" s="2" t="s">
        <v>629</v>
      </c>
      <c r="AI84" s="2" t="s">
        <v>626</v>
      </c>
      <c r="AJ84" s="2">
        <v>0</v>
      </c>
      <c r="AK84" s="2" t="s">
        <v>43</v>
      </c>
    </row>
    <row r="85" spans="1:37" ht="15" customHeight="1" x14ac:dyDescent="0.35">
      <c r="A85" s="2" t="s">
        <v>197</v>
      </c>
      <c r="B85" s="2" t="s">
        <v>198</v>
      </c>
      <c r="C85" s="2" t="s">
        <v>198</v>
      </c>
      <c r="D85" s="2">
        <v>2023</v>
      </c>
      <c r="E85" s="2">
        <v>1.04</v>
      </c>
      <c r="F85" s="2" t="s">
        <v>625</v>
      </c>
      <c r="G85" s="2" t="s">
        <v>783</v>
      </c>
      <c r="H85" s="2">
        <v>1.1000000000000001</v>
      </c>
      <c r="I85" s="2">
        <v>0</v>
      </c>
      <c r="J85" s="2">
        <v>0</v>
      </c>
      <c r="K85" s="2">
        <v>0</v>
      </c>
      <c r="L85" s="2">
        <v>0</v>
      </c>
      <c r="M85" s="2" t="s">
        <v>43</v>
      </c>
      <c r="N85" s="2" t="s">
        <v>625</v>
      </c>
      <c r="O85" s="2" t="s">
        <v>625</v>
      </c>
      <c r="P85" s="2" t="s">
        <v>625</v>
      </c>
      <c r="Q85" s="2" t="s">
        <v>625</v>
      </c>
      <c r="R85" s="2" t="s">
        <v>625</v>
      </c>
      <c r="S85" s="2" t="s">
        <v>625</v>
      </c>
      <c r="T85" s="2" t="s">
        <v>625</v>
      </c>
      <c r="U85" s="2" t="s">
        <v>43</v>
      </c>
      <c r="V85" s="2" t="s">
        <v>625</v>
      </c>
      <c r="W85" s="2" t="s">
        <v>625</v>
      </c>
      <c r="X85" s="2" t="s">
        <v>625</v>
      </c>
      <c r="Y85" s="2" t="s">
        <v>625</v>
      </c>
      <c r="Z85" s="2" t="s">
        <v>625</v>
      </c>
      <c r="AA85" s="2" t="s">
        <v>625</v>
      </c>
      <c r="AB85" s="2" t="s">
        <v>625</v>
      </c>
      <c r="AC85" s="2" t="s">
        <v>625</v>
      </c>
      <c r="AD85" s="2" t="s">
        <v>43</v>
      </c>
      <c r="AE85" s="2" t="s">
        <v>625</v>
      </c>
      <c r="AG85" s="2" t="s">
        <v>629</v>
      </c>
      <c r="AI85" s="2" t="s">
        <v>626</v>
      </c>
      <c r="AJ85" s="2">
        <v>0</v>
      </c>
      <c r="AK85" s="2" t="s">
        <v>43</v>
      </c>
    </row>
    <row r="86" spans="1:37" ht="15" customHeight="1" x14ac:dyDescent="0.35">
      <c r="A86" s="2" t="s">
        <v>199</v>
      </c>
      <c r="B86" s="2" t="s">
        <v>200</v>
      </c>
      <c r="C86" s="2" t="s">
        <v>203</v>
      </c>
      <c r="D86" s="2">
        <v>2023</v>
      </c>
      <c r="E86" s="2" t="s">
        <v>625</v>
      </c>
      <c r="F86" s="2" t="s">
        <v>625</v>
      </c>
      <c r="G86" s="2" t="s">
        <v>43</v>
      </c>
      <c r="H86" s="2">
        <v>2.1</v>
      </c>
      <c r="I86" s="2">
        <v>468</v>
      </c>
      <c r="J86" s="2">
        <v>0.64</v>
      </c>
      <c r="K86" s="2">
        <v>0.22</v>
      </c>
      <c r="L86" s="2" t="s">
        <v>625</v>
      </c>
      <c r="M86" s="2" t="s">
        <v>43</v>
      </c>
      <c r="N86" s="2" t="s">
        <v>625</v>
      </c>
      <c r="O86" s="2" t="s">
        <v>625</v>
      </c>
      <c r="P86" s="2" t="s">
        <v>625</v>
      </c>
      <c r="Q86" s="2" t="s">
        <v>625</v>
      </c>
      <c r="R86" s="2" t="s">
        <v>625</v>
      </c>
      <c r="S86" s="2" t="s">
        <v>625</v>
      </c>
      <c r="T86" s="2" t="s">
        <v>625</v>
      </c>
      <c r="U86" s="2" t="s">
        <v>43</v>
      </c>
      <c r="V86" s="2" t="s">
        <v>625</v>
      </c>
      <c r="W86" s="2" t="s">
        <v>625</v>
      </c>
      <c r="X86" s="2" t="s">
        <v>625</v>
      </c>
      <c r="Y86" s="2" t="s">
        <v>625</v>
      </c>
      <c r="Z86" s="2" t="s">
        <v>625</v>
      </c>
      <c r="AA86" s="2" t="s">
        <v>625</v>
      </c>
      <c r="AB86" s="2" t="s">
        <v>625</v>
      </c>
      <c r="AC86" s="2" t="s">
        <v>625</v>
      </c>
      <c r="AD86" s="2" t="s">
        <v>43</v>
      </c>
      <c r="AE86" s="2" t="s">
        <v>625</v>
      </c>
      <c r="AG86" s="2" t="s">
        <v>626</v>
      </c>
      <c r="AI86" s="2" t="s">
        <v>626</v>
      </c>
      <c r="AJ86" s="2">
        <v>0</v>
      </c>
      <c r="AK86" s="2" t="s">
        <v>43</v>
      </c>
    </row>
    <row r="87" spans="1:37" ht="15" customHeight="1" x14ac:dyDescent="0.35">
      <c r="A87" s="2" t="s">
        <v>199</v>
      </c>
      <c r="B87" s="2" t="s">
        <v>201</v>
      </c>
      <c r="C87" s="2" t="s">
        <v>201</v>
      </c>
      <c r="D87" s="2">
        <v>2023</v>
      </c>
      <c r="E87" s="2">
        <v>0.26300000000000001</v>
      </c>
      <c r="F87" s="2" t="s">
        <v>625</v>
      </c>
      <c r="G87" s="2" t="s">
        <v>784</v>
      </c>
      <c r="H87" s="2">
        <v>0.84299999999999997</v>
      </c>
      <c r="I87" s="2">
        <v>0</v>
      </c>
      <c r="J87" s="2">
        <v>0</v>
      </c>
      <c r="K87" s="2">
        <v>0</v>
      </c>
      <c r="L87" s="2">
        <v>12.4</v>
      </c>
      <c r="M87" s="2" t="s">
        <v>43</v>
      </c>
      <c r="N87" s="2" t="s">
        <v>625</v>
      </c>
      <c r="O87" s="2" t="s">
        <v>625</v>
      </c>
      <c r="P87" s="2" t="s">
        <v>625</v>
      </c>
      <c r="Q87" s="2" t="s">
        <v>625</v>
      </c>
      <c r="R87" s="2" t="s">
        <v>625</v>
      </c>
      <c r="S87" s="2" t="s">
        <v>625</v>
      </c>
      <c r="T87" s="2" t="s">
        <v>625</v>
      </c>
      <c r="U87" s="2" t="s">
        <v>43</v>
      </c>
      <c r="V87" s="2" t="s">
        <v>625</v>
      </c>
      <c r="W87" s="2" t="s">
        <v>625</v>
      </c>
      <c r="X87" s="2" t="s">
        <v>625</v>
      </c>
      <c r="Y87" s="2" t="s">
        <v>625</v>
      </c>
      <c r="Z87" s="2" t="s">
        <v>625</v>
      </c>
      <c r="AA87" s="2" t="s">
        <v>625</v>
      </c>
      <c r="AB87" s="2" t="s">
        <v>625</v>
      </c>
      <c r="AC87" s="2" t="s">
        <v>625</v>
      </c>
      <c r="AD87" s="2" t="s">
        <v>43</v>
      </c>
      <c r="AE87" s="2" t="s">
        <v>625</v>
      </c>
      <c r="AG87" s="2" t="s">
        <v>629</v>
      </c>
      <c r="AI87" s="2" t="s">
        <v>626</v>
      </c>
      <c r="AJ87" s="2">
        <v>0</v>
      </c>
      <c r="AK87" s="2" t="s">
        <v>43</v>
      </c>
    </row>
    <row r="88" spans="1:37" ht="15" customHeight="1" x14ac:dyDescent="0.35">
      <c r="A88" s="2" t="s">
        <v>199</v>
      </c>
      <c r="B88" s="2" t="s">
        <v>202</v>
      </c>
      <c r="C88" s="2" t="s">
        <v>202</v>
      </c>
      <c r="D88" s="2">
        <v>2023</v>
      </c>
      <c r="E88" s="2">
        <v>1</v>
      </c>
      <c r="F88" s="2" t="s">
        <v>625</v>
      </c>
      <c r="G88" s="2" t="s">
        <v>784</v>
      </c>
      <c r="H88" s="2">
        <v>0.84299999999999997</v>
      </c>
      <c r="I88" s="2">
        <v>0</v>
      </c>
      <c r="J88" s="2">
        <v>0</v>
      </c>
      <c r="K88" s="2">
        <v>0</v>
      </c>
      <c r="L88" s="2">
        <v>12.4</v>
      </c>
      <c r="M88" s="2" t="s">
        <v>43</v>
      </c>
      <c r="N88" s="2" t="s">
        <v>625</v>
      </c>
      <c r="O88" s="2" t="s">
        <v>625</v>
      </c>
      <c r="P88" s="2" t="s">
        <v>625</v>
      </c>
      <c r="Q88" s="2" t="s">
        <v>625</v>
      </c>
      <c r="R88" s="2" t="s">
        <v>625</v>
      </c>
      <c r="S88" s="2" t="s">
        <v>625</v>
      </c>
      <c r="T88" s="2" t="s">
        <v>625</v>
      </c>
      <c r="U88" s="2" t="s">
        <v>43</v>
      </c>
      <c r="V88" s="2" t="s">
        <v>625</v>
      </c>
      <c r="W88" s="2" t="s">
        <v>625</v>
      </c>
      <c r="X88" s="2" t="s">
        <v>625</v>
      </c>
      <c r="Y88" s="2" t="s">
        <v>625</v>
      </c>
      <c r="Z88" s="2" t="s">
        <v>625</v>
      </c>
      <c r="AA88" s="2" t="s">
        <v>625</v>
      </c>
      <c r="AB88" s="2" t="s">
        <v>625</v>
      </c>
      <c r="AC88" s="2" t="s">
        <v>625</v>
      </c>
      <c r="AD88" s="2" t="s">
        <v>43</v>
      </c>
      <c r="AE88" s="2" t="s">
        <v>43</v>
      </c>
      <c r="AG88" s="2" t="s">
        <v>629</v>
      </c>
      <c r="AI88" s="2" t="s">
        <v>626</v>
      </c>
      <c r="AJ88" s="2">
        <v>0</v>
      </c>
      <c r="AK88" s="2" t="s">
        <v>43</v>
      </c>
    </row>
    <row r="89" spans="1:37" ht="15" customHeight="1" x14ac:dyDescent="0.35">
      <c r="A89" s="2" t="s">
        <v>199</v>
      </c>
      <c r="B89" s="2" t="s">
        <v>203</v>
      </c>
      <c r="C89" s="2" t="s">
        <v>203</v>
      </c>
      <c r="D89" s="2">
        <v>2023</v>
      </c>
      <c r="E89" s="2" t="s">
        <v>625</v>
      </c>
      <c r="F89" s="2" t="s">
        <v>625</v>
      </c>
      <c r="G89" s="2" t="s">
        <v>784</v>
      </c>
      <c r="H89" s="2">
        <v>0.84299999999999997</v>
      </c>
      <c r="I89" s="2">
        <v>0</v>
      </c>
      <c r="J89" s="2">
        <v>0</v>
      </c>
      <c r="K89" s="2">
        <v>0</v>
      </c>
      <c r="L89" s="2">
        <v>12.4</v>
      </c>
      <c r="M89" s="2" t="s">
        <v>43</v>
      </c>
      <c r="N89" s="2" t="s">
        <v>625</v>
      </c>
      <c r="O89" s="2" t="s">
        <v>625</v>
      </c>
      <c r="P89" s="2" t="s">
        <v>625</v>
      </c>
      <c r="Q89" s="2" t="s">
        <v>625</v>
      </c>
      <c r="R89" s="2" t="s">
        <v>625</v>
      </c>
      <c r="S89" s="2" t="s">
        <v>625</v>
      </c>
      <c r="T89" s="2" t="s">
        <v>625</v>
      </c>
      <c r="U89" s="2" t="s">
        <v>43</v>
      </c>
      <c r="V89" s="2" t="s">
        <v>625</v>
      </c>
      <c r="W89" s="2" t="s">
        <v>625</v>
      </c>
      <c r="X89" s="2" t="s">
        <v>625</v>
      </c>
      <c r="Y89" s="2" t="s">
        <v>625</v>
      </c>
      <c r="Z89" s="2" t="s">
        <v>625</v>
      </c>
      <c r="AA89" s="2" t="s">
        <v>625</v>
      </c>
      <c r="AB89" s="2" t="s">
        <v>625</v>
      </c>
      <c r="AC89" s="2" t="s">
        <v>625</v>
      </c>
      <c r="AD89" s="2" t="s">
        <v>43</v>
      </c>
      <c r="AE89" s="2" t="s">
        <v>625</v>
      </c>
      <c r="AG89" s="2" t="s">
        <v>629</v>
      </c>
      <c r="AI89" s="2" t="s">
        <v>626</v>
      </c>
      <c r="AJ89" s="2">
        <v>0</v>
      </c>
      <c r="AK89" s="2" t="s">
        <v>43</v>
      </c>
    </row>
    <row r="90" spans="1:37" ht="15" customHeight="1" x14ac:dyDescent="0.35">
      <c r="A90" s="2" t="s">
        <v>213</v>
      </c>
      <c r="B90" s="2" t="s">
        <v>214</v>
      </c>
      <c r="C90" s="2" t="s">
        <v>215</v>
      </c>
      <c r="D90" s="2">
        <v>2023</v>
      </c>
      <c r="E90" s="2">
        <v>0.37</v>
      </c>
      <c r="F90" s="2" t="s">
        <v>625</v>
      </c>
      <c r="G90" s="2" t="s">
        <v>785</v>
      </c>
      <c r="H90" s="2">
        <v>2.1</v>
      </c>
      <c r="I90" s="2">
        <v>0</v>
      </c>
      <c r="J90" s="2">
        <v>0</v>
      </c>
      <c r="K90" s="2">
        <v>0</v>
      </c>
      <c r="L90" s="2">
        <v>100</v>
      </c>
      <c r="M90" s="2" t="s">
        <v>43</v>
      </c>
      <c r="N90" s="2" t="s">
        <v>625</v>
      </c>
      <c r="O90" s="2" t="s">
        <v>625</v>
      </c>
      <c r="P90" s="2" t="s">
        <v>625</v>
      </c>
      <c r="Q90" s="2" t="s">
        <v>625</v>
      </c>
      <c r="R90" s="2" t="s">
        <v>625</v>
      </c>
      <c r="S90" s="2" t="s">
        <v>625</v>
      </c>
      <c r="T90" s="2" t="s">
        <v>625</v>
      </c>
      <c r="U90" s="2" t="s">
        <v>43</v>
      </c>
      <c r="V90" s="2" t="s">
        <v>625</v>
      </c>
      <c r="W90" s="2" t="s">
        <v>625</v>
      </c>
      <c r="X90" s="2" t="s">
        <v>625</v>
      </c>
      <c r="Y90" s="2" t="s">
        <v>625</v>
      </c>
      <c r="Z90" s="2" t="s">
        <v>625</v>
      </c>
      <c r="AA90" s="2" t="s">
        <v>625</v>
      </c>
      <c r="AB90" s="2" t="s">
        <v>625</v>
      </c>
      <c r="AC90" s="2" t="s">
        <v>625</v>
      </c>
      <c r="AD90" s="2" t="s">
        <v>43</v>
      </c>
      <c r="AE90" s="2" t="s">
        <v>625</v>
      </c>
      <c r="AG90" s="2" t="s">
        <v>629</v>
      </c>
      <c r="AI90" s="2" t="s">
        <v>626</v>
      </c>
      <c r="AJ90" s="2">
        <v>0</v>
      </c>
      <c r="AK90" s="2" t="s">
        <v>43</v>
      </c>
    </row>
    <row r="91" spans="1:37" ht="15" customHeight="1" x14ac:dyDescent="0.35">
      <c r="A91" s="2" t="s">
        <v>213</v>
      </c>
      <c r="B91" s="2" t="s">
        <v>215</v>
      </c>
      <c r="C91" s="2" t="s">
        <v>215</v>
      </c>
      <c r="D91" s="2">
        <v>2023</v>
      </c>
      <c r="E91" s="2">
        <v>9.09</v>
      </c>
      <c r="F91" s="2">
        <v>32.31</v>
      </c>
      <c r="G91" s="2" t="s">
        <v>786</v>
      </c>
      <c r="H91" s="2">
        <v>2.1</v>
      </c>
      <c r="I91" s="2">
        <v>0</v>
      </c>
      <c r="J91" s="2">
        <v>0</v>
      </c>
      <c r="K91" s="2">
        <v>0</v>
      </c>
      <c r="L91" s="2">
        <v>100</v>
      </c>
      <c r="M91" s="2" t="s">
        <v>43</v>
      </c>
      <c r="N91" s="2" t="s">
        <v>625</v>
      </c>
      <c r="O91" s="2" t="s">
        <v>625</v>
      </c>
      <c r="P91" s="2" t="s">
        <v>625</v>
      </c>
      <c r="Q91" s="2" t="s">
        <v>625</v>
      </c>
      <c r="R91" s="2" t="s">
        <v>625</v>
      </c>
      <c r="S91" s="2" t="s">
        <v>625</v>
      </c>
      <c r="T91" s="2" t="s">
        <v>625</v>
      </c>
      <c r="U91" s="2" t="s">
        <v>746</v>
      </c>
      <c r="V91" s="2">
        <v>26.876999999999999</v>
      </c>
      <c r="W91" s="2">
        <v>26.876999999999999</v>
      </c>
      <c r="X91" s="2">
        <v>0.11</v>
      </c>
      <c r="Y91" s="2">
        <v>4</v>
      </c>
      <c r="Z91" s="2">
        <v>14</v>
      </c>
      <c r="AA91" s="2">
        <v>0</v>
      </c>
      <c r="AB91" s="2">
        <v>0</v>
      </c>
      <c r="AC91" s="2">
        <v>0</v>
      </c>
      <c r="AD91" s="2" t="s">
        <v>627</v>
      </c>
      <c r="AE91" s="2" t="s">
        <v>625</v>
      </c>
      <c r="AG91" s="2" t="s">
        <v>629</v>
      </c>
      <c r="AI91" s="2" t="s">
        <v>626</v>
      </c>
      <c r="AJ91" s="2">
        <v>0</v>
      </c>
      <c r="AK91" s="2" t="s">
        <v>43</v>
      </c>
    </row>
    <row r="92" spans="1:37" ht="15" customHeight="1" x14ac:dyDescent="0.35">
      <c r="A92" s="2" t="s">
        <v>216</v>
      </c>
      <c r="B92" s="2" t="s">
        <v>217</v>
      </c>
      <c r="C92" s="2" t="s">
        <v>217</v>
      </c>
      <c r="D92" s="2">
        <v>2023</v>
      </c>
      <c r="E92" s="2">
        <v>2.9</v>
      </c>
      <c r="F92" s="2">
        <v>15.5</v>
      </c>
      <c r="G92" s="2" t="s">
        <v>787</v>
      </c>
      <c r="H92" s="2">
        <v>1.1000000000000001</v>
      </c>
      <c r="I92" s="2">
        <v>0</v>
      </c>
      <c r="J92" s="2">
        <v>0</v>
      </c>
      <c r="K92" s="2">
        <v>0</v>
      </c>
      <c r="L92" s="2" t="s">
        <v>625</v>
      </c>
      <c r="M92" s="2" t="s">
        <v>43</v>
      </c>
      <c r="N92" s="2" t="s">
        <v>625</v>
      </c>
      <c r="O92" s="2" t="s">
        <v>625</v>
      </c>
      <c r="P92" s="2" t="s">
        <v>625</v>
      </c>
      <c r="Q92" s="2" t="s">
        <v>625</v>
      </c>
      <c r="R92" s="2" t="s">
        <v>625</v>
      </c>
      <c r="S92" s="2" t="s">
        <v>625</v>
      </c>
      <c r="T92" s="2" t="s">
        <v>625</v>
      </c>
      <c r="U92" s="2" t="s">
        <v>43</v>
      </c>
      <c r="V92" s="2" t="s">
        <v>625</v>
      </c>
      <c r="W92" s="2" t="s">
        <v>625</v>
      </c>
      <c r="X92" s="2" t="s">
        <v>625</v>
      </c>
      <c r="Y92" s="2" t="s">
        <v>625</v>
      </c>
      <c r="Z92" s="2" t="s">
        <v>625</v>
      </c>
      <c r="AA92" s="2" t="s">
        <v>625</v>
      </c>
      <c r="AB92" s="2" t="s">
        <v>625</v>
      </c>
      <c r="AC92" s="2" t="s">
        <v>625</v>
      </c>
      <c r="AD92" s="2" t="s">
        <v>43</v>
      </c>
      <c r="AE92" s="2" t="s">
        <v>625</v>
      </c>
      <c r="AG92" s="2" t="s">
        <v>629</v>
      </c>
      <c r="AI92" s="2" t="s">
        <v>626</v>
      </c>
      <c r="AJ92" s="2">
        <v>0</v>
      </c>
      <c r="AK92" s="2" t="s">
        <v>43</v>
      </c>
    </row>
    <row r="93" spans="1:37" ht="15" customHeight="1" x14ac:dyDescent="0.35">
      <c r="A93" s="2" t="s">
        <v>218</v>
      </c>
      <c r="B93" s="2" t="s">
        <v>219</v>
      </c>
      <c r="C93" s="2" t="s">
        <v>219</v>
      </c>
      <c r="D93" s="2">
        <v>2023</v>
      </c>
      <c r="E93" s="2">
        <v>1.1296189999999999</v>
      </c>
      <c r="F93" s="2" t="s">
        <v>625</v>
      </c>
      <c r="G93" s="2" t="s">
        <v>788</v>
      </c>
      <c r="H93" s="2">
        <v>0.1</v>
      </c>
      <c r="I93" s="2">
        <v>0</v>
      </c>
      <c r="J93" s="2">
        <v>0</v>
      </c>
      <c r="K93" s="2">
        <v>0.22</v>
      </c>
      <c r="L93" s="2">
        <v>0</v>
      </c>
      <c r="M93" s="2" t="s">
        <v>43</v>
      </c>
      <c r="N93" s="2" t="s">
        <v>625</v>
      </c>
      <c r="O93" s="2" t="s">
        <v>625</v>
      </c>
      <c r="P93" s="2" t="s">
        <v>625</v>
      </c>
      <c r="Q93" s="2" t="s">
        <v>625</v>
      </c>
      <c r="R93" s="2" t="s">
        <v>625</v>
      </c>
      <c r="S93" s="2" t="s">
        <v>625</v>
      </c>
      <c r="T93" s="2" t="s">
        <v>625</v>
      </c>
      <c r="U93" s="2" t="s">
        <v>43</v>
      </c>
      <c r="V93" s="2" t="s">
        <v>625</v>
      </c>
      <c r="W93" s="2" t="s">
        <v>625</v>
      </c>
      <c r="X93" s="2" t="s">
        <v>625</v>
      </c>
      <c r="Y93" s="2" t="s">
        <v>625</v>
      </c>
      <c r="Z93" s="2" t="s">
        <v>625</v>
      </c>
      <c r="AA93" s="2" t="s">
        <v>625</v>
      </c>
      <c r="AB93" s="2" t="s">
        <v>625</v>
      </c>
      <c r="AC93" s="2" t="s">
        <v>625</v>
      </c>
      <c r="AD93" s="2" t="s">
        <v>43</v>
      </c>
      <c r="AE93" s="2" t="s">
        <v>625</v>
      </c>
      <c r="AG93" s="2" t="s">
        <v>629</v>
      </c>
      <c r="AI93" s="2" t="s">
        <v>626</v>
      </c>
      <c r="AJ93" s="2">
        <v>0</v>
      </c>
      <c r="AK93" s="2" t="s">
        <v>43</v>
      </c>
    </row>
    <row r="94" spans="1:37" ht="15" customHeight="1" x14ac:dyDescent="0.35">
      <c r="A94" s="2" t="s">
        <v>220</v>
      </c>
      <c r="B94" s="2" t="s">
        <v>221</v>
      </c>
      <c r="C94" s="2" t="s">
        <v>221</v>
      </c>
      <c r="D94" s="2">
        <v>2023</v>
      </c>
      <c r="E94" s="2">
        <v>19.414000000000001</v>
      </c>
      <c r="F94" s="2">
        <v>19.946000000000002</v>
      </c>
      <c r="G94" s="2" t="s">
        <v>744</v>
      </c>
      <c r="H94" s="2">
        <v>1.1000000000000001</v>
      </c>
      <c r="I94" s="2">
        <v>0</v>
      </c>
      <c r="J94" s="2">
        <v>0</v>
      </c>
      <c r="K94" s="2">
        <v>0</v>
      </c>
      <c r="L94" s="2">
        <v>19</v>
      </c>
      <c r="M94" s="2" t="s">
        <v>627</v>
      </c>
      <c r="N94" s="2" t="s">
        <v>625</v>
      </c>
      <c r="O94" s="2" t="s">
        <v>625</v>
      </c>
      <c r="P94" s="2" t="s">
        <v>625</v>
      </c>
      <c r="Q94" s="2" t="s">
        <v>625</v>
      </c>
      <c r="R94" s="2" t="s">
        <v>625</v>
      </c>
      <c r="S94" s="2" t="s">
        <v>625</v>
      </c>
      <c r="T94" s="2" t="s">
        <v>625</v>
      </c>
      <c r="U94" s="2" t="s">
        <v>627</v>
      </c>
      <c r="V94" s="2" t="s">
        <v>625</v>
      </c>
      <c r="W94" s="2" t="s">
        <v>625</v>
      </c>
      <c r="X94" s="2" t="s">
        <v>625</v>
      </c>
      <c r="Y94" s="2" t="s">
        <v>625</v>
      </c>
      <c r="Z94" s="2" t="s">
        <v>625</v>
      </c>
      <c r="AA94" s="2" t="s">
        <v>625</v>
      </c>
      <c r="AB94" s="2" t="s">
        <v>625</v>
      </c>
      <c r="AC94" s="2" t="s">
        <v>625</v>
      </c>
      <c r="AD94" s="2" t="s">
        <v>627</v>
      </c>
      <c r="AE94" s="2" t="s">
        <v>625</v>
      </c>
      <c r="AG94" s="2" t="s">
        <v>629</v>
      </c>
      <c r="AI94" s="2" t="s">
        <v>626</v>
      </c>
      <c r="AJ94" s="2">
        <v>0</v>
      </c>
      <c r="AK94" s="2" t="s">
        <v>43</v>
      </c>
    </row>
    <row r="95" spans="1:37" ht="15" customHeight="1" x14ac:dyDescent="0.35">
      <c r="A95" s="2" t="s">
        <v>222</v>
      </c>
      <c r="B95" s="2" t="s">
        <v>223</v>
      </c>
      <c r="C95" s="2" t="s">
        <v>223</v>
      </c>
      <c r="D95" s="2">
        <v>2023</v>
      </c>
      <c r="E95" s="2">
        <v>1.728</v>
      </c>
      <c r="F95" s="2" t="s">
        <v>625</v>
      </c>
      <c r="G95" s="2" t="s">
        <v>744</v>
      </c>
      <c r="H95" s="2">
        <v>0.91</v>
      </c>
      <c r="I95" s="2">
        <v>0</v>
      </c>
      <c r="J95" s="2">
        <v>0</v>
      </c>
      <c r="K95" s="2">
        <v>0</v>
      </c>
      <c r="L95" s="2">
        <v>26</v>
      </c>
      <c r="M95" s="2" t="s">
        <v>43</v>
      </c>
      <c r="N95" s="2" t="s">
        <v>625</v>
      </c>
      <c r="O95" s="2" t="s">
        <v>625</v>
      </c>
      <c r="P95" s="2" t="s">
        <v>625</v>
      </c>
      <c r="Q95" s="2" t="s">
        <v>625</v>
      </c>
      <c r="R95" s="2" t="s">
        <v>625</v>
      </c>
      <c r="S95" s="2" t="s">
        <v>625</v>
      </c>
      <c r="T95" s="2" t="s">
        <v>625</v>
      </c>
      <c r="U95" s="2" t="s">
        <v>43</v>
      </c>
      <c r="V95" s="2" t="s">
        <v>625</v>
      </c>
      <c r="W95" s="2" t="s">
        <v>625</v>
      </c>
      <c r="X95" s="2" t="s">
        <v>625</v>
      </c>
      <c r="Y95" s="2" t="s">
        <v>625</v>
      </c>
      <c r="Z95" s="2" t="s">
        <v>625</v>
      </c>
      <c r="AA95" s="2" t="s">
        <v>625</v>
      </c>
      <c r="AB95" s="2" t="s">
        <v>625</v>
      </c>
      <c r="AC95" s="2" t="s">
        <v>625</v>
      </c>
      <c r="AD95" s="2" t="s">
        <v>43</v>
      </c>
      <c r="AE95" s="2" t="s">
        <v>625</v>
      </c>
      <c r="AG95" s="2" t="s">
        <v>629</v>
      </c>
      <c r="AI95" s="2" t="s">
        <v>626</v>
      </c>
      <c r="AJ95" s="2">
        <v>0</v>
      </c>
      <c r="AK95" s="2" t="s">
        <v>43</v>
      </c>
    </row>
    <row r="96" spans="1:37" ht="15" customHeight="1" x14ac:dyDescent="0.35">
      <c r="A96" s="2" t="s">
        <v>224</v>
      </c>
      <c r="B96" s="2" t="s">
        <v>225</v>
      </c>
      <c r="C96" s="2" t="s">
        <v>645</v>
      </c>
      <c r="D96" s="2">
        <v>2023</v>
      </c>
      <c r="E96" s="2">
        <v>1.9E-2</v>
      </c>
      <c r="F96" s="2" t="s">
        <v>625</v>
      </c>
      <c r="G96" s="2" t="s">
        <v>789</v>
      </c>
      <c r="H96" s="2">
        <v>1.1000000000000001</v>
      </c>
      <c r="I96" s="2">
        <v>0</v>
      </c>
      <c r="J96" s="2">
        <v>0</v>
      </c>
      <c r="K96" s="2">
        <v>0</v>
      </c>
      <c r="L96" s="2">
        <v>0</v>
      </c>
      <c r="M96" s="2" t="s">
        <v>43</v>
      </c>
      <c r="N96" s="2" t="s">
        <v>625</v>
      </c>
      <c r="O96" s="2" t="s">
        <v>625</v>
      </c>
      <c r="P96" s="2" t="s">
        <v>625</v>
      </c>
      <c r="Q96" s="2" t="s">
        <v>625</v>
      </c>
      <c r="R96" s="2" t="s">
        <v>625</v>
      </c>
      <c r="S96" s="2" t="s">
        <v>625</v>
      </c>
      <c r="T96" s="2" t="s">
        <v>625</v>
      </c>
      <c r="U96" s="2" t="s">
        <v>43</v>
      </c>
      <c r="V96" s="2" t="s">
        <v>625</v>
      </c>
      <c r="W96" s="2" t="s">
        <v>625</v>
      </c>
      <c r="X96" s="2" t="s">
        <v>625</v>
      </c>
      <c r="Y96" s="2" t="s">
        <v>625</v>
      </c>
      <c r="Z96" s="2" t="s">
        <v>625</v>
      </c>
      <c r="AA96" s="2" t="s">
        <v>625</v>
      </c>
      <c r="AB96" s="2" t="s">
        <v>625</v>
      </c>
      <c r="AC96" s="2" t="s">
        <v>625</v>
      </c>
      <c r="AD96" s="2" t="s">
        <v>43</v>
      </c>
      <c r="AE96" s="2" t="s">
        <v>625</v>
      </c>
      <c r="AG96" s="2" t="s">
        <v>629</v>
      </c>
      <c r="AI96" s="2" t="s">
        <v>626</v>
      </c>
      <c r="AJ96" s="2">
        <v>0</v>
      </c>
      <c r="AK96" s="2" t="s">
        <v>43</v>
      </c>
    </row>
    <row r="97" spans="1:37" ht="15" customHeight="1" x14ac:dyDescent="0.35">
      <c r="A97" s="2" t="s">
        <v>224</v>
      </c>
      <c r="B97" s="2" t="s">
        <v>226</v>
      </c>
      <c r="C97" s="2" t="s">
        <v>645</v>
      </c>
      <c r="D97" s="2">
        <v>2023</v>
      </c>
      <c r="E97" s="2">
        <v>2.5100000000000001E-2</v>
      </c>
      <c r="F97" s="2" t="s">
        <v>625</v>
      </c>
      <c r="G97" s="2" t="s">
        <v>789</v>
      </c>
      <c r="H97" s="2">
        <v>1.1000000000000001</v>
      </c>
      <c r="I97" s="2">
        <v>0</v>
      </c>
      <c r="J97" s="2">
        <v>0</v>
      </c>
      <c r="K97" s="2">
        <v>0</v>
      </c>
      <c r="L97" s="2">
        <v>0</v>
      </c>
      <c r="M97" s="2" t="s">
        <v>43</v>
      </c>
      <c r="N97" s="2" t="s">
        <v>625</v>
      </c>
      <c r="O97" s="2" t="s">
        <v>625</v>
      </c>
      <c r="P97" s="2" t="s">
        <v>625</v>
      </c>
      <c r="Q97" s="2" t="s">
        <v>625</v>
      </c>
      <c r="R97" s="2" t="s">
        <v>625</v>
      </c>
      <c r="S97" s="2" t="s">
        <v>625</v>
      </c>
      <c r="T97" s="2" t="s">
        <v>625</v>
      </c>
      <c r="U97" s="2" t="s">
        <v>43</v>
      </c>
      <c r="V97" s="2" t="s">
        <v>625</v>
      </c>
      <c r="W97" s="2" t="s">
        <v>625</v>
      </c>
      <c r="X97" s="2" t="s">
        <v>625</v>
      </c>
      <c r="Y97" s="2" t="s">
        <v>625</v>
      </c>
      <c r="Z97" s="2" t="s">
        <v>625</v>
      </c>
      <c r="AA97" s="2" t="s">
        <v>625</v>
      </c>
      <c r="AB97" s="2" t="s">
        <v>625</v>
      </c>
      <c r="AC97" s="2" t="s">
        <v>625</v>
      </c>
      <c r="AD97" s="2" t="s">
        <v>43</v>
      </c>
      <c r="AE97" s="2" t="s">
        <v>625</v>
      </c>
      <c r="AG97" s="2" t="s">
        <v>629</v>
      </c>
      <c r="AI97" s="2" t="s">
        <v>626</v>
      </c>
      <c r="AJ97" s="2">
        <v>0</v>
      </c>
      <c r="AK97" s="2" t="s">
        <v>43</v>
      </c>
    </row>
    <row r="98" spans="1:37" ht="15" customHeight="1" x14ac:dyDescent="0.35">
      <c r="A98" s="2" t="s">
        <v>224</v>
      </c>
      <c r="B98" s="2" t="s">
        <v>227</v>
      </c>
      <c r="C98" s="2" t="s">
        <v>645</v>
      </c>
      <c r="D98" s="2">
        <v>2023</v>
      </c>
      <c r="E98" s="2">
        <v>0.47</v>
      </c>
      <c r="F98" s="2">
        <v>3.49</v>
      </c>
      <c r="G98" s="2" t="s">
        <v>789</v>
      </c>
      <c r="H98" s="2">
        <v>1.1000000000000001</v>
      </c>
      <c r="I98" s="2">
        <v>0</v>
      </c>
      <c r="J98" s="2">
        <v>0</v>
      </c>
      <c r="K98" s="2">
        <v>0</v>
      </c>
      <c r="L98" s="2">
        <v>0</v>
      </c>
      <c r="M98" s="2" t="s">
        <v>790</v>
      </c>
      <c r="N98" s="2">
        <v>32.200000000000003</v>
      </c>
      <c r="O98" s="2">
        <v>0.17</v>
      </c>
      <c r="P98" s="2">
        <v>60</v>
      </c>
      <c r="Q98" s="2">
        <v>5</v>
      </c>
      <c r="R98" s="2">
        <v>5</v>
      </c>
      <c r="S98" s="2" t="s">
        <v>625</v>
      </c>
      <c r="T98" s="2" t="s">
        <v>625</v>
      </c>
      <c r="U98" s="2" t="s">
        <v>43</v>
      </c>
      <c r="V98" s="2" t="s">
        <v>625</v>
      </c>
      <c r="W98" s="2" t="s">
        <v>625</v>
      </c>
      <c r="X98" s="2" t="s">
        <v>625</v>
      </c>
      <c r="Y98" s="2" t="s">
        <v>625</v>
      </c>
      <c r="Z98" s="2" t="s">
        <v>625</v>
      </c>
      <c r="AA98" s="2" t="s">
        <v>625</v>
      </c>
      <c r="AB98" s="2" t="s">
        <v>625</v>
      </c>
      <c r="AC98" s="2" t="s">
        <v>625</v>
      </c>
      <c r="AD98" s="2" t="s">
        <v>43</v>
      </c>
      <c r="AE98" s="2" t="s">
        <v>625</v>
      </c>
      <c r="AG98" s="2" t="s">
        <v>629</v>
      </c>
      <c r="AI98" s="2" t="s">
        <v>629</v>
      </c>
      <c r="AJ98" s="2">
        <v>32.200000000000003</v>
      </c>
      <c r="AK98" s="2">
        <v>0.05</v>
      </c>
    </row>
    <row r="99" spans="1:37" ht="15" customHeight="1" x14ac:dyDescent="0.35">
      <c r="A99" s="2" t="s">
        <v>228</v>
      </c>
      <c r="B99" s="2" t="s">
        <v>229</v>
      </c>
      <c r="C99" s="2" t="s">
        <v>229</v>
      </c>
      <c r="D99" s="2">
        <v>2023</v>
      </c>
      <c r="E99" s="2">
        <v>1.3</v>
      </c>
      <c r="F99" s="2">
        <v>1.5</v>
      </c>
      <c r="G99" s="2" t="s">
        <v>741</v>
      </c>
      <c r="H99" s="2">
        <v>1.1000000000000001</v>
      </c>
      <c r="I99" s="2">
        <v>0</v>
      </c>
      <c r="J99" s="2">
        <v>0</v>
      </c>
      <c r="K99" s="2">
        <v>0</v>
      </c>
      <c r="L99" s="2" t="s">
        <v>625</v>
      </c>
      <c r="M99" s="2" t="s">
        <v>791</v>
      </c>
      <c r="N99" s="2">
        <v>36.799999999999997</v>
      </c>
      <c r="O99" s="2">
        <v>9.4E-2</v>
      </c>
      <c r="P99" s="2">
        <v>14.85</v>
      </c>
      <c r="Q99" s="2">
        <v>4.3099999999999996</v>
      </c>
      <c r="R99" s="2">
        <v>0</v>
      </c>
      <c r="S99" s="2">
        <v>11.34</v>
      </c>
      <c r="T99" s="2" t="s">
        <v>625</v>
      </c>
      <c r="U99" s="2" t="s">
        <v>43</v>
      </c>
      <c r="V99" s="2" t="s">
        <v>625</v>
      </c>
      <c r="W99" s="2" t="s">
        <v>625</v>
      </c>
      <c r="X99" s="2" t="s">
        <v>625</v>
      </c>
      <c r="Y99" s="2" t="s">
        <v>625</v>
      </c>
      <c r="Z99" s="2" t="s">
        <v>625</v>
      </c>
      <c r="AA99" s="2" t="s">
        <v>625</v>
      </c>
      <c r="AB99" s="2" t="s">
        <v>625</v>
      </c>
      <c r="AC99" s="2" t="s">
        <v>625</v>
      </c>
      <c r="AD99" s="2" t="s">
        <v>627</v>
      </c>
      <c r="AE99" s="2" t="s">
        <v>625</v>
      </c>
      <c r="AG99" s="2" t="s">
        <v>629</v>
      </c>
      <c r="AI99" s="2" t="s">
        <v>629</v>
      </c>
      <c r="AJ99" s="2">
        <v>36.799999999999997</v>
      </c>
      <c r="AK99" s="2">
        <v>0</v>
      </c>
    </row>
    <row r="100" spans="1:37" ht="15" customHeight="1" x14ac:dyDescent="0.35">
      <c r="A100" s="2" t="s">
        <v>230</v>
      </c>
      <c r="B100" s="2" t="s">
        <v>231</v>
      </c>
      <c r="C100" s="2" t="s">
        <v>193</v>
      </c>
      <c r="D100" s="2">
        <v>2023</v>
      </c>
      <c r="E100" s="2">
        <v>0.14000000000000001</v>
      </c>
      <c r="F100" s="2" t="s">
        <v>625</v>
      </c>
      <c r="G100" s="2" t="s">
        <v>792</v>
      </c>
      <c r="H100" s="2">
        <v>1.1000000000000001</v>
      </c>
      <c r="I100" s="2">
        <v>0</v>
      </c>
      <c r="J100" s="2">
        <v>0</v>
      </c>
      <c r="K100" s="2">
        <v>0</v>
      </c>
      <c r="L100" s="2">
        <v>0</v>
      </c>
      <c r="M100" s="2" t="s">
        <v>43</v>
      </c>
      <c r="N100" s="2" t="s">
        <v>625</v>
      </c>
      <c r="O100" s="2" t="s">
        <v>625</v>
      </c>
      <c r="P100" s="2" t="s">
        <v>625</v>
      </c>
      <c r="Q100" s="2" t="s">
        <v>625</v>
      </c>
      <c r="R100" s="2" t="s">
        <v>625</v>
      </c>
      <c r="S100" s="2" t="s">
        <v>625</v>
      </c>
      <c r="T100" s="2" t="s">
        <v>625</v>
      </c>
      <c r="U100" s="2" t="s">
        <v>43</v>
      </c>
      <c r="V100" s="2" t="s">
        <v>625</v>
      </c>
      <c r="W100" s="2" t="s">
        <v>625</v>
      </c>
      <c r="X100" s="2" t="s">
        <v>625</v>
      </c>
      <c r="Y100" s="2" t="s">
        <v>625</v>
      </c>
      <c r="Z100" s="2" t="s">
        <v>625</v>
      </c>
      <c r="AA100" s="2" t="s">
        <v>625</v>
      </c>
      <c r="AB100" s="2" t="s">
        <v>625</v>
      </c>
      <c r="AC100" s="2" t="s">
        <v>625</v>
      </c>
      <c r="AD100" s="2" t="s">
        <v>43</v>
      </c>
      <c r="AE100" s="2" t="s">
        <v>625</v>
      </c>
      <c r="AG100" s="2" t="s">
        <v>629</v>
      </c>
      <c r="AI100" s="2" t="s">
        <v>626</v>
      </c>
      <c r="AJ100" s="2">
        <v>0</v>
      </c>
      <c r="AK100" s="2" t="s">
        <v>43</v>
      </c>
    </row>
    <row r="101" spans="1:37" ht="15" customHeight="1" x14ac:dyDescent="0.35">
      <c r="A101" s="2" t="s">
        <v>230</v>
      </c>
      <c r="B101" s="2" t="s">
        <v>232</v>
      </c>
      <c r="C101" s="2" t="s">
        <v>646</v>
      </c>
      <c r="D101" s="2">
        <v>2023</v>
      </c>
      <c r="E101" s="2">
        <v>0.19700000000000001</v>
      </c>
      <c r="F101" s="2" t="s">
        <v>625</v>
      </c>
      <c r="G101" s="2" t="s">
        <v>741</v>
      </c>
      <c r="H101" s="2">
        <v>1.1000000000000001</v>
      </c>
      <c r="I101" s="2">
        <v>0</v>
      </c>
      <c r="J101" s="2">
        <v>0</v>
      </c>
      <c r="K101" s="2">
        <v>0</v>
      </c>
      <c r="L101" s="2">
        <v>0</v>
      </c>
      <c r="M101" s="2" t="s">
        <v>43</v>
      </c>
      <c r="N101" s="2" t="s">
        <v>625</v>
      </c>
      <c r="O101" s="2" t="s">
        <v>625</v>
      </c>
      <c r="P101" s="2" t="s">
        <v>625</v>
      </c>
      <c r="Q101" s="2" t="s">
        <v>625</v>
      </c>
      <c r="R101" s="2" t="s">
        <v>625</v>
      </c>
      <c r="S101" s="2" t="s">
        <v>625</v>
      </c>
      <c r="T101" s="2" t="s">
        <v>625</v>
      </c>
      <c r="U101" s="2" t="s">
        <v>43</v>
      </c>
      <c r="V101" s="2" t="s">
        <v>625</v>
      </c>
      <c r="W101" s="2" t="s">
        <v>625</v>
      </c>
      <c r="X101" s="2" t="s">
        <v>625</v>
      </c>
      <c r="Y101" s="2" t="s">
        <v>625</v>
      </c>
      <c r="Z101" s="2" t="s">
        <v>625</v>
      </c>
      <c r="AA101" s="2" t="s">
        <v>625</v>
      </c>
      <c r="AB101" s="2" t="s">
        <v>625</v>
      </c>
      <c r="AC101" s="2" t="s">
        <v>625</v>
      </c>
      <c r="AD101" s="2" t="s">
        <v>43</v>
      </c>
      <c r="AE101" s="2" t="s">
        <v>625</v>
      </c>
      <c r="AG101" s="2" t="s">
        <v>629</v>
      </c>
      <c r="AI101" s="2" t="s">
        <v>626</v>
      </c>
      <c r="AJ101" s="2">
        <v>0</v>
      </c>
      <c r="AK101" s="2" t="s">
        <v>43</v>
      </c>
    </row>
    <row r="102" spans="1:37" ht="15" customHeight="1" x14ac:dyDescent="0.35">
      <c r="A102" s="2" t="s">
        <v>230</v>
      </c>
      <c r="B102" s="2" t="s">
        <v>233</v>
      </c>
      <c r="C102" s="2" t="s">
        <v>233</v>
      </c>
      <c r="D102" s="2">
        <v>2023</v>
      </c>
      <c r="E102" s="2">
        <v>0.23300000000000001</v>
      </c>
      <c r="F102" s="2" t="s">
        <v>625</v>
      </c>
      <c r="G102" s="2" t="s">
        <v>741</v>
      </c>
      <c r="H102" s="2">
        <v>1.1000000000000001</v>
      </c>
      <c r="I102" s="2">
        <v>0</v>
      </c>
      <c r="J102" s="2">
        <v>0</v>
      </c>
      <c r="K102" s="2">
        <v>0</v>
      </c>
      <c r="L102" s="2">
        <v>0</v>
      </c>
      <c r="M102" s="2" t="s">
        <v>43</v>
      </c>
      <c r="N102" s="2" t="s">
        <v>625</v>
      </c>
      <c r="O102" s="2" t="s">
        <v>625</v>
      </c>
      <c r="P102" s="2" t="s">
        <v>625</v>
      </c>
      <c r="Q102" s="2" t="s">
        <v>625</v>
      </c>
      <c r="R102" s="2" t="s">
        <v>625</v>
      </c>
      <c r="S102" s="2" t="s">
        <v>625</v>
      </c>
      <c r="T102" s="2" t="s">
        <v>625</v>
      </c>
      <c r="U102" s="2" t="s">
        <v>43</v>
      </c>
      <c r="V102" s="2" t="s">
        <v>625</v>
      </c>
      <c r="W102" s="2" t="s">
        <v>625</v>
      </c>
      <c r="X102" s="2" t="s">
        <v>625</v>
      </c>
      <c r="Y102" s="2" t="s">
        <v>625</v>
      </c>
      <c r="Z102" s="2" t="s">
        <v>625</v>
      </c>
      <c r="AA102" s="2" t="s">
        <v>625</v>
      </c>
      <c r="AB102" s="2" t="s">
        <v>625</v>
      </c>
      <c r="AC102" s="2" t="s">
        <v>625</v>
      </c>
      <c r="AD102" s="2" t="s">
        <v>43</v>
      </c>
      <c r="AE102" s="2" t="s">
        <v>625</v>
      </c>
      <c r="AG102" s="2" t="s">
        <v>629</v>
      </c>
      <c r="AI102" s="2" t="s">
        <v>626</v>
      </c>
      <c r="AJ102" s="2">
        <v>0</v>
      </c>
      <c r="AK102" s="2" t="s">
        <v>43</v>
      </c>
    </row>
    <row r="103" spans="1:37" ht="15" customHeight="1" x14ac:dyDescent="0.35">
      <c r="A103" s="2" t="s">
        <v>230</v>
      </c>
      <c r="B103" s="2" t="s">
        <v>234</v>
      </c>
      <c r="C103" s="2" t="s">
        <v>647</v>
      </c>
      <c r="D103" s="2">
        <v>2023</v>
      </c>
      <c r="E103" s="2">
        <v>8.5000000000000006E-2</v>
      </c>
      <c r="F103" s="2" t="s">
        <v>625</v>
      </c>
      <c r="G103" s="2" t="s">
        <v>741</v>
      </c>
      <c r="H103" s="2">
        <v>1.1000000000000001</v>
      </c>
      <c r="I103" s="2">
        <v>0</v>
      </c>
      <c r="J103" s="2">
        <v>0</v>
      </c>
      <c r="K103" s="2">
        <v>0</v>
      </c>
      <c r="L103" s="2">
        <v>0</v>
      </c>
      <c r="M103" s="2" t="s">
        <v>43</v>
      </c>
      <c r="N103" s="2" t="s">
        <v>625</v>
      </c>
      <c r="O103" s="2" t="s">
        <v>625</v>
      </c>
      <c r="P103" s="2" t="s">
        <v>625</v>
      </c>
      <c r="Q103" s="2" t="s">
        <v>625</v>
      </c>
      <c r="R103" s="2" t="s">
        <v>625</v>
      </c>
      <c r="S103" s="2" t="s">
        <v>625</v>
      </c>
      <c r="T103" s="2" t="s">
        <v>625</v>
      </c>
      <c r="U103" s="2" t="s">
        <v>43</v>
      </c>
      <c r="V103" s="2" t="s">
        <v>625</v>
      </c>
      <c r="W103" s="2" t="s">
        <v>625</v>
      </c>
      <c r="X103" s="2" t="s">
        <v>625</v>
      </c>
      <c r="Y103" s="2" t="s">
        <v>625</v>
      </c>
      <c r="Z103" s="2" t="s">
        <v>625</v>
      </c>
      <c r="AA103" s="2" t="s">
        <v>625</v>
      </c>
      <c r="AB103" s="2" t="s">
        <v>625</v>
      </c>
      <c r="AC103" s="2" t="s">
        <v>625</v>
      </c>
      <c r="AD103" s="2" t="s">
        <v>43</v>
      </c>
      <c r="AE103" s="2" t="s">
        <v>625</v>
      </c>
      <c r="AG103" s="2" t="s">
        <v>629</v>
      </c>
      <c r="AI103" s="2" t="s">
        <v>626</v>
      </c>
      <c r="AJ103" s="2">
        <v>0</v>
      </c>
      <c r="AK103" s="2" t="s">
        <v>43</v>
      </c>
    </row>
    <row r="104" spans="1:37" ht="15" customHeight="1" x14ac:dyDescent="0.35">
      <c r="A104" s="2" t="s">
        <v>230</v>
      </c>
      <c r="B104" s="2" t="s">
        <v>235</v>
      </c>
      <c r="C104" s="2" t="s">
        <v>432</v>
      </c>
      <c r="D104" s="2">
        <v>2023</v>
      </c>
      <c r="E104" s="2">
        <v>0.33200000000000002</v>
      </c>
      <c r="F104" s="2" t="s">
        <v>625</v>
      </c>
      <c r="G104" s="2" t="s">
        <v>741</v>
      </c>
      <c r="H104" s="2">
        <v>1.1000000000000001</v>
      </c>
      <c r="I104" s="2">
        <v>0</v>
      </c>
      <c r="J104" s="2">
        <v>0</v>
      </c>
      <c r="K104" s="2">
        <v>0</v>
      </c>
      <c r="L104" s="2">
        <v>0</v>
      </c>
      <c r="M104" s="2" t="s">
        <v>43</v>
      </c>
      <c r="N104" s="2" t="s">
        <v>625</v>
      </c>
      <c r="O104" s="2" t="s">
        <v>625</v>
      </c>
      <c r="P104" s="2" t="s">
        <v>625</v>
      </c>
      <c r="Q104" s="2" t="s">
        <v>625</v>
      </c>
      <c r="R104" s="2" t="s">
        <v>625</v>
      </c>
      <c r="S104" s="2" t="s">
        <v>625</v>
      </c>
      <c r="T104" s="2" t="s">
        <v>625</v>
      </c>
      <c r="U104" s="2" t="s">
        <v>43</v>
      </c>
      <c r="V104" s="2" t="s">
        <v>625</v>
      </c>
      <c r="W104" s="2" t="s">
        <v>625</v>
      </c>
      <c r="X104" s="2" t="s">
        <v>625</v>
      </c>
      <c r="Y104" s="2" t="s">
        <v>625</v>
      </c>
      <c r="Z104" s="2" t="s">
        <v>625</v>
      </c>
      <c r="AA104" s="2" t="s">
        <v>625</v>
      </c>
      <c r="AB104" s="2" t="s">
        <v>625</v>
      </c>
      <c r="AC104" s="2" t="s">
        <v>625</v>
      </c>
      <c r="AD104" s="2" t="s">
        <v>43</v>
      </c>
      <c r="AE104" s="2" t="s">
        <v>625</v>
      </c>
      <c r="AG104" s="2" t="s">
        <v>629</v>
      </c>
      <c r="AI104" s="2" t="s">
        <v>626</v>
      </c>
      <c r="AJ104" s="2">
        <v>0</v>
      </c>
      <c r="AK104" s="2" t="s">
        <v>43</v>
      </c>
    </row>
    <row r="105" spans="1:37" ht="15" customHeight="1" x14ac:dyDescent="0.35">
      <c r="A105" s="2" t="s">
        <v>230</v>
      </c>
      <c r="B105" s="2" t="s">
        <v>236</v>
      </c>
      <c r="C105" s="2" t="s">
        <v>236</v>
      </c>
      <c r="D105" s="2">
        <v>2023</v>
      </c>
      <c r="E105" s="2">
        <v>0.28999999999999998</v>
      </c>
      <c r="F105" s="2">
        <v>0.23</v>
      </c>
      <c r="G105" s="2" t="s">
        <v>792</v>
      </c>
      <c r="H105" s="2">
        <v>1.1000000000000001</v>
      </c>
      <c r="I105" s="2">
        <v>0</v>
      </c>
      <c r="J105" s="2">
        <v>0</v>
      </c>
      <c r="K105" s="2">
        <v>0</v>
      </c>
      <c r="L105" s="2">
        <v>0</v>
      </c>
      <c r="M105" s="2" t="s">
        <v>43</v>
      </c>
      <c r="N105" s="2" t="s">
        <v>625</v>
      </c>
      <c r="O105" s="2" t="s">
        <v>625</v>
      </c>
      <c r="P105" s="2" t="s">
        <v>625</v>
      </c>
      <c r="Q105" s="2" t="s">
        <v>625</v>
      </c>
      <c r="R105" s="2" t="s">
        <v>625</v>
      </c>
      <c r="S105" s="2" t="s">
        <v>625</v>
      </c>
      <c r="T105" s="2" t="s">
        <v>625</v>
      </c>
      <c r="U105" s="2" t="s">
        <v>43</v>
      </c>
      <c r="V105" s="2" t="s">
        <v>625</v>
      </c>
      <c r="W105" s="2" t="s">
        <v>625</v>
      </c>
      <c r="X105" s="2" t="s">
        <v>625</v>
      </c>
      <c r="Y105" s="2" t="s">
        <v>625</v>
      </c>
      <c r="Z105" s="2" t="s">
        <v>625</v>
      </c>
      <c r="AA105" s="2" t="s">
        <v>625</v>
      </c>
      <c r="AB105" s="2" t="s">
        <v>625</v>
      </c>
      <c r="AC105" s="2" t="s">
        <v>625</v>
      </c>
      <c r="AD105" s="2" t="s">
        <v>43</v>
      </c>
      <c r="AE105" s="2" t="s">
        <v>625</v>
      </c>
      <c r="AG105" s="2" t="s">
        <v>629</v>
      </c>
      <c r="AI105" s="2" t="s">
        <v>626</v>
      </c>
      <c r="AJ105" s="2">
        <v>0</v>
      </c>
      <c r="AK105" s="2" t="s">
        <v>43</v>
      </c>
    </row>
    <row r="106" spans="1:37" ht="15" customHeight="1" x14ac:dyDescent="0.35">
      <c r="A106" s="2" t="s">
        <v>230</v>
      </c>
      <c r="B106" s="2" t="s">
        <v>237</v>
      </c>
      <c r="C106" s="2" t="s">
        <v>237</v>
      </c>
      <c r="D106" s="2">
        <v>2023</v>
      </c>
      <c r="E106" s="2">
        <v>0.21</v>
      </c>
      <c r="F106" s="2" t="s">
        <v>625</v>
      </c>
      <c r="G106" s="2" t="s">
        <v>793</v>
      </c>
      <c r="H106" s="2">
        <v>1.1000000000000001</v>
      </c>
      <c r="I106" s="2">
        <v>0</v>
      </c>
      <c r="J106" s="2">
        <v>0</v>
      </c>
      <c r="K106" s="2">
        <v>0</v>
      </c>
      <c r="L106" s="2">
        <v>0</v>
      </c>
      <c r="M106" s="2" t="s">
        <v>43</v>
      </c>
      <c r="N106" s="2" t="s">
        <v>625</v>
      </c>
      <c r="O106" s="2" t="s">
        <v>625</v>
      </c>
      <c r="P106" s="2" t="s">
        <v>625</v>
      </c>
      <c r="Q106" s="2" t="s">
        <v>625</v>
      </c>
      <c r="R106" s="2" t="s">
        <v>625</v>
      </c>
      <c r="S106" s="2" t="s">
        <v>625</v>
      </c>
      <c r="T106" s="2" t="s">
        <v>625</v>
      </c>
      <c r="U106" s="2" t="s">
        <v>43</v>
      </c>
      <c r="V106" s="2" t="s">
        <v>625</v>
      </c>
      <c r="W106" s="2" t="s">
        <v>625</v>
      </c>
      <c r="X106" s="2" t="s">
        <v>625</v>
      </c>
      <c r="Y106" s="2" t="s">
        <v>625</v>
      </c>
      <c r="Z106" s="2" t="s">
        <v>625</v>
      </c>
      <c r="AA106" s="2" t="s">
        <v>625</v>
      </c>
      <c r="AB106" s="2" t="s">
        <v>625</v>
      </c>
      <c r="AC106" s="2" t="s">
        <v>625</v>
      </c>
      <c r="AD106" s="2" t="s">
        <v>43</v>
      </c>
      <c r="AE106" s="2" t="s">
        <v>625</v>
      </c>
      <c r="AG106" s="2" t="s">
        <v>629</v>
      </c>
      <c r="AI106" s="2" t="s">
        <v>626</v>
      </c>
      <c r="AJ106" s="2">
        <v>0</v>
      </c>
      <c r="AK106" s="2" t="s">
        <v>43</v>
      </c>
    </row>
    <row r="107" spans="1:37" ht="15" customHeight="1" x14ac:dyDescent="0.35">
      <c r="A107" s="2" t="s">
        <v>230</v>
      </c>
      <c r="B107" s="2" t="s">
        <v>238</v>
      </c>
      <c r="C107" s="2" t="s">
        <v>73</v>
      </c>
      <c r="D107" s="2">
        <v>2023</v>
      </c>
      <c r="E107" s="2">
        <v>0.04</v>
      </c>
      <c r="F107" s="2" t="s">
        <v>625</v>
      </c>
      <c r="G107" s="2" t="s">
        <v>741</v>
      </c>
      <c r="H107" s="2">
        <v>1.1000000000000001</v>
      </c>
      <c r="I107" s="2">
        <v>0</v>
      </c>
      <c r="J107" s="2">
        <v>0</v>
      </c>
      <c r="K107" s="2">
        <v>0</v>
      </c>
      <c r="L107" s="2">
        <v>0</v>
      </c>
      <c r="M107" s="2" t="s">
        <v>43</v>
      </c>
      <c r="N107" s="2" t="s">
        <v>625</v>
      </c>
      <c r="O107" s="2" t="s">
        <v>625</v>
      </c>
      <c r="P107" s="2" t="s">
        <v>625</v>
      </c>
      <c r="Q107" s="2" t="s">
        <v>625</v>
      </c>
      <c r="R107" s="2" t="s">
        <v>625</v>
      </c>
      <c r="S107" s="2" t="s">
        <v>625</v>
      </c>
      <c r="T107" s="2" t="s">
        <v>625</v>
      </c>
      <c r="U107" s="2" t="s">
        <v>43</v>
      </c>
      <c r="V107" s="2" t="s">
        <v>625</v>
      </c>
      <c r="W107" s="2" t="s">
        <v>625</v>
      </c>
      <c r="X107" s="2" t="s">
        <v>625</v>
      </c>
      <c r="Y107" s="2" t="s">
        <v>625</v>
      </c>
      <c r="Z107" s="2" t="s">
        <v>625</v>
      </c>
      <c r="AA107" s="2" t="s">
        <v>625</v>
      </c>
      <c r="AB107" s="2" t="s">
        <v>625</v>
      </c>
      <c r="AC107" s="2" t="s">
        <v>625</v>
      </c>
      <c r="AD107" s="2" t="s">
        <v>43</v>
      </c>
      <c r="AE107" s="2" t="s">
        <v>625</v>
      </c>
      <c r="AG107" s="2" t="s">
        <v>629</v>
      </c>
      <c r="AI107" s="2" t="s">
        <v>626</v>
      </c>
      <c r="AJ107" s="2">
        <v>0</v>
      </c>
      <c r="AK107" s="2" t="s">
        <v>43</v>
      </c>
    </row>
    <row r="108" spans="1:37" ht="15" customHeight="1" x14ac:dyDescent="0.35">
      <c r="A108" s="2" t="s">
        <v>242</v>
      </c>
      <c r="B108" s="2" t="s">
        <v>243</v>
      </c>
      <c r="C108" s="2" t="s">
        <v>243</v>
      </c>
      <c r="D108" s="2">
        <v>2023</v>
      </c>
      <c r="E108" s="2">
        <v>0.58399999999999996</v>
      </c>
      <c r="F108" s="2" t="s">
        <v>625</v>
      </c>
      <c r="G108" s="2" t="s">
        <v>794</v>
      </c>
      <c r="H108" s="2">
        <v>1.1000000000000001</v>
      </c>
      <c r="I108" s="2">
        <v>0</v>
      </c>
      <c r="J108" s="2">
        <v>0</v>
      </c>
      <c r="K108" s="2">
        <v>0</v>
      </c>
      <c r="L108" s="2">
        <v>0</v>
      </c>
      <c r="M108" s="2" t="s">
        <v>43</v>
      </c>
      <c r="N108" s="2" t="s">
        <v>625</v>
      </c>
      <c r="O108" s="2" t="s">
        <v>625</v>
      </c>
      <c r="P108" s="2" t="s">
        <v>625</v>
      </c>
      <c r="Q108" s="2" t="s">
        <v>625</v>
      </c>
      <c r="R108" s="2" t="s">
        <v>625</v>
      </c>
      <c r="S108" s="2" t="s">
        <v>625</v>
      </c>
      <c r="T108" s="2" t="s">
        <v>625</v>
      </c>
      <c r="U108" s="2" t="s">
        <v>43</v>
      </c>
      <c r="V108" s="2" t="s">
        <v>625</v>
      </c>
      <c r="W108" s="2" t="s">
        <v>625</v>
      </c>
      <c r="X108" s="2" t="s">
        <v>625</v>
      </c>
      <c r="Y108" s="2" t="s">
        <v>625</v>
      </c>
      <c r="Z108" s="2" t="s">
        <v>625</v>
      </c>
      <c r="AA108" s="2" t="s">
        <v>625</v>
      </c>
      <c r="AB108" s="2" t="s">
        <v>625</v>
      </c>
      <c r="AC108" s="2" t="s">
        <v>625</v>
      </c>
      <c r="AD108" s="2" t="s">
        <v>43</v>
      </c>
      <c r="AE108" s="2" t="s">
        <v>625</v>
      </c>
      <c r="AG108" s="2" t="s">
        <v>629</v>
      </c>
      <c r="AI108" s="2" t="s">
        <v>626</v>
      </c>
      <c r="AJ108" s="2">
        <v>0</v>
      </c>
      <c r="AK108" s="2" t="s">
        <v>43</v>
      </c>
    </row>
    <row r="109" spans="1:37" ht="15" customHeight="1" x14ac:dyDescent="0.35">
      <c r="A109" s="2" t="s">
        <v>244</v>
      </c>
      <c r="B109" s="2" t="s">
        <v>245</v>
      </c>
      <c r="C109" s="2" t="s">
        <v>247</v>
      </c>
      <c r="D109" s="2">
        <v>2023</v>
      </c>
      <c r="E109" s="2">
        <v>0.17799999999999999</v>
      </c>
      <c r="F109" s="2" t="s">
        <v>625</v>
      </c>
      <c r="G109" s="2" t="s">
        <v>741</v>
      </c>
      <c r="H109" s="2">
        <v>1.1000000000000001</v>
      </c>
      <c r="I109" s="2">
        <v>0</v>
      </c>
      <c r="J109" s="2">
        <v>0</v>
      </c>
      <c r="K109" s="2">
        <v>0</v>
      </c>
      <c r="L109" s="2">
        <v>0</v>
      </c>
      <c r="M109" s="2" t="s">
        <v>43</v>
      </c>
      <c r="N109" s="2" t="s">
        <v>625</v>
      </c>
      <c r="O109" s="2" t="s">
        <v>625</v>
      </c>
      <c r="P109" s="2" t="s">
        <v>625</v>
      </c>
      <c r="Q109" s="2" t="s">
        <v>625</v>
      </c>
      <c r="R109" s="2" t="s">
        <v>625</v>
      </c>
      <c r="S109" s="2" t="s">
        <v>625</v>
      </c>
      <c r="T109" s="2" t="s">
        <v>625</v>
      </c>
      <c r="U109" s="2" t="s">
        <v>43</v>
      </c>
      <c r="V109" s="2" t="s">
        <v>625</v>
      </c>
      <c r="W109" s="2" t="s">
        <v>625</v>
      </c>
      <c r="X109" s="2" t="s">
        <v>625</v>
      </c>
      <c r="Y109" s="2" t="s">
        <v>625</v>
      </c>
      <c r="Z109" s="2" t="s">
        <v>625</v>
      </c>
      <c r="AA109" s="2" t="s">
        <v>625</v>
      </c>
      <c r="AB109" s="2" t="s">
        <v>625</v>
      </c>
      <c r="AC109" s="2" t="s">
        <v>625</v>
      </c>
      <c r="AD109" s="2" t="s">
        <v>43</v>
      </c>
      <c r="AE109" s="2" t="s">
        <v>625</v>
      </c>
      <c r="AG109" s="2" t="s">
        <v>629</v>
      </c>
      <c r="AI109" s="2" t="s">
        <v>626</v>
      </c>
      <c r="AJ109" s="2">
        <v>0</v>
      </c>
      <c r="AK109" s="2" t="s">
        <v>43</v>
      </c>
    </row>
    <row r="110" spans="1:37" ht="15" customHeight="1" x14ac:dyDescent="0.35">
      <c r="A110" s="2" t="s">
        <v>244</v>
      </c>
      <c r="B110" s="2" t="s">
        <v>246</v>
      </c>
      <c r="C110" s="2" t="s">
        <v>247</v>
      </c>
      <c r="D110" s="2">
        <v>2023</v>
      </c>
      <c r="E110" s="2">
        <v>0.21</v>
      </c>
      <c r="F110" s="2" t="s">
        <v>625</v>
      </c>
      <c r="G110" s="2" t="s">
        <v>741</v>
      </c>
      <c r="H110" s="2">
        <v>1.1000000000000001</v>
      </c>
      <c r="I110" s="2">
        <v>0</v>
      </c>
      <c r="J110" s="2">
        <v>0</v>
      </c>
      <c r="K110" s="2">
        <v>0</v>
      </c>
      <c r="L110" s="2" t="s">
        <v>625</v>
      </c>
      <c r="M110" s="2" t="s">
        <v>43</v>
      </c>
      <c r="N110" s="2" t="s">
        <v>625</v>
      </c>
      <c r="O110" s="2" t="s">
        <v>625</v>
      </c>
      <c r="P110" s="2" t="s">
        <v>625</v>
      </c>
      <c r="Q110" s="2" t="s">
        <v>625</v>
      </c>
      <c r="R110" s="2" t="s">
        <v>625</v>
      </c>
      <c r="S110" s="2" t="s">
        <v>625</v>
      </c>
      <c r="T110" s="2" t="s">
        <v>625</v>
      </c>
      <c r="U110" s="2" t="s">
        <v>43</v>
      </c>
      <c r="V110" s="2" t="s">
        <v>625</v>
      </c>
      <c r="W110" s="2" t="s">
        <v>625</v>
      </c>
      <c r="X110" s="2" t="s">
        <v>625</v>
      </c>
      <c r="Y110" s="2" t="s">
        <v>625</v>
      </c>
      <c r="Z110" s="2" t="s">
        <v>625</v>
      </c>
      <c r="AA110" s="2" t="s">
        <v>625</v>
      </c>
      <c r="AB110" s="2" t="s">
        <v>625</v>
      </c>
      <c r="AC110" s="2" t="s">
        <v>625</v>
      </c>
      <c r="AD110" s="2" t="s">
        <v>43</v>
      </c>
      <c r="AE110" s="2" t="s">
        <v>625</v>
      </c>
      <c r="AG110" s="2" t="s">
        <v>629</v>
      </c>
      <c r="AI110" s="2" t="s">
        <v>626</v>
      </c>
      <c r="AJ110" s="2">
        <v>0</v>
      </c>
      <c r="AK110" s="2" t="s">
        <v>43</v>
      </c>
    </row>
    <row r="111" spans="1:37" ht="15" customHeight="1" x14ac:dyDescent="0.35">
      <c r="A111" s="2" t="s">
        <v>244</v>
      </c>
      <c r="B111" s="2" t="s">
        <v>247</v>
      </c>
      <c r="C111" s="2" t="s">
        <v>247</v>
      </c>
      <c r="D111" s="2">
        <v>2023</v>
      </c>
      <c r="E111" s="2">
        <v>0.54</v>
      </c>
      <c r="F111" s="2" t="s">
        <v>625</v>
      </c>
      <c r="G111" s="2" t="s">
        <v>741</v>
      </c>
      <c r="H111" s="2">
        <v>1.1000000000000001</v>
      </c>
      <c r="I111" s="2">
        <v>0</v>
      </c>
      <c r="J111" s="2">
        <v>0</v>
      </c>
      <c r="K111" s="2">
        <v>0</v>
      </c>
      <c r="L111" s="2" t="s">
        <v>625</v>
      </c>
      <c r="M111" s="2" t="s">
        <v>43</v>
      </c>
      <c r="N111" s="2" t="s">
        <v>625</v>
      </c>
      <c r="O111" s="2" t="s">
        <v>625</v>
      </c>
      <c r="P111" s="2" t="s">
        <v>625</v>
      </c>
      <c r="Q111" s="2" t="s">
        <v>625</v>
      </c>
      <c r="R111" s="2" t="s">
        <v>625</v>
      </c>
      <c r="S111" s="2" t="s">
        <v>625</v>
      </c>
      <c r="T111" s="2" t="s">
        <v>625</v>
      </c>
      <c r="U111" s="2" t="s">
        <v>43</v>
      </c>
      <c r="V111" s="2" t="s">
        <v>625</v>
      </c>
      <c r="W111" s="2" t="s">
        <v>625</v>
      </c>
      <c r="X111" s="2" t="s">
        <v>625</v>
      </c>
      <c r="Y111" s="2" t="s">
        <v>625</v>
      </c>
      <c r="Z111" s="2" t="s">
        <v>625</v>
      </c>
      <c r="AA111" s="2" t="s">
        <v>625</v>
      </c>
      <c r="AB111" s="2" t="s">
        <v>625</v>
      </c>
      <c r="AC111" s="2" t="s">
        <v>625</v>
      </c>
      <c r="AD111" s="2" t="s">
        <v>43</v>
      </c>
      <c r="AE111" s="2" t="s">
        <v>625</v>
      </c>
      <c r="AG111" s="2" t="s">
        <v>629</v>
      </c>
      <c r="AI111" s="2" t="s">
        <v>626</v>
      </c>
      <c r="AJ111" s="2">
        <v>0</v>
      </c>
      <c r="AK111" s="2" t="s">
        <v>43</v>
      </c>
    </row>
    <row r="112" spans="1:37" ht="15" customHeight="1" x14ac:dyDescent="0.35">
      <c r="A112" s="2" t="s">
        <v>244</v>
      </c>
      <c r="B112" s="2" t="s">
        <v>248</v>
      </c>
      <c r="C112" s="2" t="s">
        <v>247</v>
      </c>
      <c r="D112" s="2">
        <v>2023</v>
      </c>
      <c r="E112" s="2">
        <v>4.4999999999999998E-2</v>
      </c>
      <c r="F112" s="2" t="s">
        <v>625</v>
      </c>
      <c r="G112" s="2" t="s">
        <v>741</v>
      </c>
      <c r="H112" s="2">
        <v>1.1000000000000001</v>
      </c>
      <c r="I112" s="2">
        <v>0</v>
      </c>
      <c r="J112" s="2">
        <v>0</v>
      </c>
      <c r="K112" s="2">
        <v>0</v>
      </c>
      <c r="L112" s="2" t="s">
        <v>625</v>
      </c>
      <c r="M112" s="2" t="s">
        <v>43</v>
      </c>
      <c r="N112" s="2" t="s">
        <v>625</v>
      </c>
      <c r="O112" s="2" t="s">
        <v>625</v>
      </c>
      <c r="P112" s="2" t="s">
        <v>625</v>
      </c>
      <c r="Q112" s="2" t="s">
        <v>625</v>
      </c>
      <c r="R112" s="2" t="s">
        <v>625</v>
      </c>
      <c r="S112" s="2" t="s">
        <v>625</v>
      </c>
      <c r="T112" s="2" t="s">
        <v>625</v>
      </c>
      <c r="U112" s="2" t="s">
        <v>43</v>
      </c>
      <c r="V112" s="2" t="s">
        <v>625</v>
      </c>
      <c r="W112" s="2" t="s">
        <v>625</v>
      </c>
      <c r="X112" s="2" t="s">
        <v>625</v>
      </c>
      <c r="Y112" s="2" t="s">
        <v>625</v>
      </c>
      <c r="Z112" s="2" t="s">
        <v>625</v>
      </c>
      <c r="AA112" s="2" t="s">
        <v>625</v>
      </c>
      <c r="AB112" s="2" t="s">
        <v>625</v>
      </c>
      <c r="AC112" s="2" t="s">
        <v>625</v>
      </c>
      <c r="AD112" s="2" t="s">
        <v>43</v>
      </c>
      <c r="AE112" s="2" t="s">
        <v>625</v>
      </c>
      <c r="AG112" s="2" t="s">
        <v>629</v>
      </c>
      <c r="AI112" s="2" t="s">
        <v>626</v>
      </c>
      <c r="AJ112" s="2">
        <v>0</v>
      </c>
      <c r="AK112" s="2" t="s">
        <v>43</v>
      </c>
    </row>
    <row r="113" spans="1:37" ht="15" customHeight="1" x14ac:dyDescent="0.35">
      <c r="A113" s="2" t="s">
        <v>249</v>
      </c>
      <c r="B113" s="2" t="s">
        <v>250</v>
      </c>
      <c r="C113" s="2" t="s">
        <v>250</v>
      </c>
      <c r="D113" s="2">
        <v>2023</v>
      </c>
      <c r="E113" s="2">
        <v>1E-8</v>
      </c>
      <c r="F113" s="2" t="s">
        <v>625</v>
      </c>
      <c r="G113" s="2" t="s">
        <v>43</v>
      </c>
      <c r="H113" s="2">
        <v>2.1</v>
      </c>
      <c r="I113" s="2">
        <v>468</v>
      </c>
      <c r="J113" s="2">
        <v>0.64</v>
      </c>
      <c r="K113" s="2">
        <v>0.22</v>
      </c>
      <c r="L113" s="2" t="s">
        <v>625</v>
      </c>
      <c r="M113" s="2" t="s">
        <v>43</v>
      </c>
      <c r="N113" s="2" t="s">
        <v>625</v>
      </c>
      <c r="O113" s="2" t="s">
        <v>625</v>
      </c>
      <c r="P113" s="2" t="s">
        <v>625</v>
      </c>
      <c r="Q113" s="2" t="s">
        <v>625</v>
      </c>
      <c r="R113" s="2" t="s">
        <v>625</v>
      </c>
      <c r="S113" s="2" t="s">
        <v>625</v>
      </c>
      <c r="T113" s="2" t="s">
        <v>625</v>
      </c>
      <c r="U113" s="2" t="s">
        <v>43</v>
      </c>
      <c r="V113" s="2" t="s">
        <v>625</v>
      </c>
      <c r="W113" s="2" t="s">
        <v>625</v>
      </c>
      <c r="X113" s="2" t="s">
        <v>625</v>
      </c>
      <c r="Y113" s="2" t="s">
        <v>625</v>
      </c>
      <c r="Z113" s="2" t="s">
        <v>625</v>
      </c>
      <c r="AA113" s="2" t="s">
        <v>625</v>
      </c>
      <c r="AB113" s="2" t="s">
        <v>625</v>
      </c>
      <c r="AC113" s="2" t="s">
        <v>625</v>
      </c>
      <c r="AD113" s="2" t="s">
        <v>43</v>
      </c>
      <c r="AE113" s="2" t="s">
        <v>625</v>
      </c>
      <c r="AG113" s="2" t="s">
        <v>626</v>
      </c>
      <c r="AI113" s="2" t="s">
        <v>626</v>
      </c>
      <c r="AJ113" s="2">
        <v>0</v>
      </c>
      <c r="AK113" s="2" t="s">
        <v>43</v>
      </c>
    </row>
    <row r="114" spans="1:37" ht="15" customHeight="1" x14ac:dyDescent="0.35">
      <c r="A114" s="2" t="s">
        <v>251</v>
      </c>
      <c r="B114" s="2" t="s">
        <v>252</v>
      </c>
      <c r="C114" s="2" t="s">
        <v>252</v>
      </c>
      <c r="D114" s="2">
        <v>2023</v>
      </c>
      <c r="E114" s="2">
        <v>7.75</v>
      </c>
      <c r="F114" s="2">
        <v>11.28</v>
      </c>
      <c r="G114" s="2" t="s">
        <v>741</v>
      </c>
      <c r="H114" s="2">
        <v>1.1000000000000001</v>
      </c>
      <c r="I114" s="2">
        <v>0</v>
      </c>
      <c r="J114" s="2">
        <v>0</v>
      </c>
      <c r="K114" s="2">
        <v>0</v>
      </c>
      <c r="L114" s="2">
        <v>0</v>
      </c>
      <c r="M114" s="2" t="s">
        <v>43</v>
      </c>
      <c r="N114" s="2" t="s">
        <v>625</v>
      </c>
      <c r="O114" s="2" t="s">
        <v>625</v>
      </c>
      <c r="P114" s="2" t="s">
        <v>625</v>
      </c>
      <c r="Q114" s="2" t="s">
        <v>625</v>
      </c>
      <c r="R114" s="2" t="s">
        <v>625</v>
      </c>
      <c r="S114" s="2" t="s">
        <v>625</v>
      </c>
      <c r="T114" s="2" t="s">
        <v>625</v>
      </c>
      <c r="U114" s="2" t="s">
        <v>43</v>
      </c>
      <c r="V114" s="2" t="s">
        <v>625</v>
      </c>
      <c r="W114" s="2" t="s">
        <v>625</v>
      </c>
      <c r="X114" s="2" t="s">
        <v>625</v>
      </c>
      <c r="Y114" s="2" t="s">
        <v>625</v>
      </c>
      <c r="Z114" s="2" t="s">
        <v>625</v>
      </c>
      <c r="AA114" s="2" t="s">
        <v>625</v>
      </c>
      <c r="AB114" s="2" t="s">
        <v>625</v>
      </c>
      <c r="AC114" s="2" t="s">
        <v>625</v>
      </c>
      <c r="AD114" s="2" t="s">
        <v>43</v>
      </c>
      <c r="AE114" s="2" t="s">
        <v>625</v>
      </c>
      <c r="AG114" s="2" t="s">
        <v>629</v>
      </c>
      <c r="AI114" s="2" t="s">
        <v>626</v>
      </c>
      <c r="AJ114" s="2">
        <v>0</v>
      </c>
      <c r="AK114" s="2" t="s">
        <v>43</v>
      </c>
    </row>
    <row r="115" spans="1:37" ht="15" customHeight="1" x14ac:dyDescent="0.35">
      <c r="A115" s="2" t="s">
        <v>254</v>
      </c>
      <c r="B115" s="2" t="s">
        <v>255</v>
      </c>
      <c r="C115" s="2" t="s">
        <v>255</v>
      </c>
      <c r="D115" s="2">
        <v>2023</v>
      </c>
      <c r="E115" s="2">
        <v>2.5000000000000001E-2</v>
      </c>
      <c r="F115" s="2" t="s">
        <v>625</v>
      </c>
      <c r="G115" s="2" t="s">
        <v>795</v>
      </c>
      <c r="H115" s="2">
        <v>1</v>
      </c>
      <c r="I115" s="2">
        <v>0</v>
      </c>
      <c r="J115" s="2">
        <v>0</v>
      </c>
      <c r="K115" s="2">
        <v>0.51</v>
      </c>
      <c r="L115" s="2">
        <v>0</v>
      </c>
      <c r="M115" s="2" t="s">
        <v>43</v>
      </c>
      <c r="N115" s="2" t="s">
        <v>625</v>
      </c>
      <c r="O115" s="2" t="s">
        <v>625</v>
      </c>
      <c r="P115" s="2" t="s">
        <v>625</v>
      </c>
      <c r="Q115" s="2" t="s">
        <v>625</v>
      </c>
      <c r="R115" s="2" t="s">
        <v>625</v>
      </c>
      <c r="S115" s="2" t="s">
        <v>625</v>
      </c>
      <c r="T115" s="2" t="s">
        <v>625</v>
      </c>
      <c r="U115" s="2" t="s">
        <v>43</v>
      </c>
      <c r="V115" s="2" t="s">
        <v>625</v>
      </c>
      <c r="W115" s="2" t="s">
        <v>625</v>
      </c>
      <c r="X115" s="2" t="s">
        <v>625</v>
      </c>
      <c r="Y115" s="2" t="s">
        <v>625</v>
      </c>
      <c r="Z115" s="2" t="s">
        <v>625</v>
      </c>
      <c r="AA115" s="2" t="s">
        <v>625</v>
      </c>
      <c r="AB115" s="2" t="s">
        <v>625</v>
      </c>
      <c r="AC115" s="2" t="s">
        <v>625</v>
      </c>
      <c r="AD115" s="2" t="s">
        <v>43</v>
      </c>
      <c r="AE115" s="2" t="s">
        <v>625</v>
      </c>
      <c r="AG115" s="2" t="s">
        <v>629</v>
      </c>
      <c r="AI115" s="2" t="s">
        <v>626</v>
      </c>
      <c r="AJ115" s="2">
        <v>0</v>
      </c>
      <c r="AK115" s="2" t="s">
        <v>43</v>
      </c>
    </row>
    <row r="116" spans="1:37" ht="15" customHeight="1" x14ac:dyDescent="0.35">
      <c r="A116" s="2" t="s">
        <v>256</v>
      </c>
      <c r="B116" s="2" t="s">
        <v>257</v>
      </c>
      <c r="C116" s="2" t="s">
        <v>258</v>
      </c>
      <c r="D116" s="2">
        <v>2023</v>
      </c>
      <c r="E116" s="2">
        <v>9.1999999999999998E-2</v>
      </c>
      <c r="F116" s="2" t="s">
        <v>625</v>
      </c>
      <c r="G116" s="2" t="s">
        <v>741</v>
      </c>
      <c r="H116" s="2">
        <v>1.1000000000000001</v>
      </c>
      <c r="I116" s="2">
        <v>0</v>
      </c>
      <c r="J116" s="2">
        <v>0</v>
      </c>
      <c r="K116" s="2">
        <v>0</v>
      </c>
      <c r="L116" s="2">
        <v>0</v>
      </c>
      <c r="M116" s="2" t="s">
        <v>43</v>
      </c>
      <c r="N116" s="2" t="s">
        <v>625</v>
      </c>
      <c r="O116" s="2" t="s">
        <v>625</v>
      </c>
      <c r="P116" s="2" t="s">
        <v>625</v>
      </c>
      <c r="Q116" s="2" t="s">
        <v>625</v>
      </c>
      <c r="R116" s="2" t="s">
        <v>625</v>
      </c>
      <c r="S116" s="2" t="s">
        <v>625</v>
      </c>
      <c r="T116" s="2" t="s">
        <v>625</v>
      </c>
      <c r="U116" s="2" t="s">
        <v>43</v>
      </c>
      <c r="V116" s="2" t="s">
        <v>625</v>
      </c>
      <c r="W116" s="2" t="s">
        <v>625</v>
      </c>
      <c r="X116" s="2" t="s">
        <v>625</v>
      </c>
      <c r="Y116" s="2" t="s">
        <v>625</v>
      </c>
      <c r="Z116" s="2" t="s">
        <v>625</v>
      </c>
      <c r="AA116" s="2" t="s">
        <v>625</v>
      </c>
      <c r="AB116" s="2" t="s">
        <v>625</v>
      </c>
      <c r="AC116" s="2" t="s">
        <v>625</v>
      </c>
      <c r="AD116" s="2" t="s">
        <v>43</v>
      </c>
      <c r="AE116" s="2" t="s">
        <v>625</v>
      </c>
      <c r="AG116" s="2" t="s">
        <v>629</v>
      </c>
      <c r="AI116" s="2" t="s">
        <v>626</v>
      </c>
      <c r="AJ116" s="2">
        <v>0</v>
      </c>
      <c r="AK116" s="2" t="s">
        <v>43</v>
      </c>
    </row>
    <row r="117" spans="1:37" ht="15" customHeight="1" x14ac:dyDescent="0.35">
      <c r="A117" s="2" t="s">
        <v>256</v>
      </c>
      <c r="B117" s="2" t="s">
        <v>258</v>
      </c>
      <c r="C117" s="2" t="s">
        <v>258</v>
      </c>
      <c r="D117" s="2">
        <v>2023</v>
      </c>
      <c r="E117" s="2">
        <v>1.9850000000000001</v>
      </c>
      <c r="F117" s="2" t="s">
        <v>625</v>
      </c>
      <c r="G117" s="2" t="s">
        <v>741</v>
      </c>
      <c r="H117" s="2">
        <v>1.1000000000000001</v>
      </c>
      <c r="I117" s="2">
        <v>0</v>
      </c>
      <c r="J117" s="2">
        <v>0</v>
      </c>
      <c r="K117" s="2">
        <v>0</v>
      </c>
      <c r="L117" s="2">
        <v>0</v>
      </c>
      <c r="M117" s="2" t="s">
        <v>43</v>
      </c>
      <c r="N117" s="2" t="s">
        <v>625</v>
      </c>
      <c r="O117" s="2" t="s">
        <v>625</v>
      </c>
      <c r="P117" s="2" t="s">
        <v>625</v>
      </c>
      <c r="Q117" s="2" t="s">
        <v>625</v>
      </c>
      <c r="R117" s="2" t="s">
        <v>625</v>
      </c>
      <c r="S117" s="2" t="s">
        <v>625</v>
      </c>
      <c r="T117" s="2" t="s">
        <v>625</v>
      </c>
      <c r="U117" s="2" t="s">
        <v>43</v>
      </c>
      <c r="V117" s="2" t="s">
        <v>625</v>
      </c>
      <c r="W117" s="2" t="s">
        <v>625</v>
      </c>
      <c r="X117" s="2" t="s">
        <v>625</v>
      </c>
      <c r="Y117" s="2" t="s">
        <v>625</v>
      </c>
      <c r="Z117" s="2" t="s">
        <v>625</v>
      </c>
      <c r="AA117" s="2" t="s">
        <v>625</v>
      </c>
      <c r="AB117" s="2" t="s">
        <v>625</v>
      </c>
      <c r="AC117" s="2" t="s">
        <v>625</v>
      </c>
      <c r="AD117" s="2" t="s">
        <v>43</v>
      </c>
      <c r="AE117" s="2" t="s">
        <v>625</v>
      </c>
      <c r="AG117" s="2" t="s">
        <v>629</v>
      </c>
      <c r="AI117" s="2" t="s">
        <v>626</v>
      </c>
      <c r="AJ117" s="2">
        <v>0</v>
      </c>
      <c r="AK117" s="2" t="s">
        <v>43</v>
      </c>
    </row>
    <row r="118" spans="1:37" ht="15" customHeight="1" x14ac:dyDescent="0.35">
      <c r="A118" s="2" t="s">
        <v>256</v>
      </c>
      <c r="B118" s="2" t="s">
        <v>259</v>
      </c>
      <c r="C118" s="2" t="s">
        <v>258</v>
      </c>
      <c r="D118" s="2">
        <v>2023</v>
      </c>
      <c r="E118" s="2">
        <v>3.7999999999999999E-2</v>
      </c>
      <c r="F118" s="2" t="s">
        <v>625</v>
      </c>
      <c r="G118" s="2" t="s">
        <v>741</v>
      </c>
      <c r="H118" s="2">
        <v>1.1000000000000001</v>
      </c>
      <c r="I118" s="2">
        <v>0</v>
      </c>
      <c r="J118" s="2">
        <v>0</v>
      </c>
      <c r="K118" s="2">
        <v>0</v>
      </c>
      <c r="L118" s="2">
        <v>0</v>
      </c>
      <c r="M118" s="2" t="s">
        <v>43</v>
      </c>
      <c r="N118" s="2" t="s">
        <v>625</v>
      </c>
      <c r="O118" s="2" t="s">
        <v>625</v>
      </c>
      <c r="P118" s="2" t="s">
        <v>625</v>
      </c>
      <c r="Q118" s="2" t="s">
        <v>625</v>
      </c>
      <c r="R118" s="2" t="s">
        <v>625</v>
      </c>
      <c r="S118" s="2" t="s">
        <v>625</v>
      </c>
      <c r="T118" s="2" t="s">
        <v>625</v>
      </c>
      <c r="U118" s="2" t="s">
        <v>43</v>
      </c>
      <c r="V118" s="2" t="s">
        <v>625</v>
      </c>
      <c r="W118" s="2" t="s">
        <v>625</v>
      </c>
      <c r="X118" s="2" t="s">
        <v>625</v>
      </c>
      <c r="Y118" s="2" t="s">
        <v>625</v>
      </c>
      <c r="Z118" s="2" t="s">
        <v>625</v>
      </c>
      <c r="AA118" s="2" t="s">
        <v>625</v>
      </c>
      <c r="AB118" s="2" t="s">
        <v>625</v>
      </c>
      <c r="AC118" s="2" t="s">
        <v>625</v>
      </c>
      <c r="AD118" s="2" t="s">
        <v>43</v>
      </c>
      <c r="AE118" s="2" t="s">
        <v>625</v>
      </c>
      <c r="AG118" s="2" t="s">
        <v>629</v>
      </c>
      <c r="AI118" s="2" t="s">
        <v>626</v>
      </c>
      <c r="AJ118" s="2">
        <v>0</v>
      </c>
      <c r="AK118" s="2" t="s">
        <v>43</v>
      </c>
    </row>
    <row r="119" spans="1:37" ht="15" customHeight="1" x14ac:dyDescent="0.35">
      <c r="A119" s="2" t="s">
        <v>261</v>
      </c>
      <c r="B119" s="2" t="s">
        <v>262</v>
      </c>
      <c r="C119" s="2" t="s">
        <v>262</v>
      </c>
      <c r="D119" s="2">
        <v>2023</v>
      </c>
      <c r="E119" s="2" t="s">
        <v>625</v>
      </c>
      <c r="F119" s="2" t="s">
        <v>625</v>
      </c>
      <c r="G119" s="2" t="s">
        <v>770</v>
      </c>
      <c r="H119" s="2">
        <v>0.12</v>
      </c>
      <c r="I119" s="2">
        <v>116</v>
      </c>
      <c r="J119" s="2">
        <v>0</v>
      </c>
      <c r="K119" s="2">
        <v>0</v>
      </c>
      <c r="L119" s="2">
        <v>70</v>
      </c>
      <c r="M119" s="2" t="s">
        <v>43</v>
      </c>
      <c r="N119" s="2" t="s">
        <v>625</v>
      </c>
      <c r="O119" s="2" t="s">
        <v>625</v>
      </c>
      <c r="P119" s="2" t="s">
        <v>625</v>
      </c>
      <c r="Q119" s="2" t="s">
        <v>625</v>
      </c>
      <c r="R119" s="2" t="s">
        <v>625</v>
      </c>
      <c r="S119" s="2" t="s">
        <v>625</v>
      </c>
      <c r="T119" s="2" t="s">
        <v>625</v>
      </c>
      <c r="U119" s="2" t="s">
        <v>43</v>
      </c>
      <c r="V119" s="2" t="s">
        <v>625</v>
      </c>
      <c r="W119" s="2" t="s">
        <v>625</v>
      </c>
      <c r="X119" s="2" t="s">
        <v>625</v>
      </c>
      <c r="Y119" s="2" t="s">
        <v>625</v>
      </c>
      <c r="Z119" s="2" t="s">
        <v>625</v>
      </c>
      <c r="AA119" s="2" t="s">
        <v>625</v>
      </c>
      <c r="AB119" s="2" t="s">
        <v>625</v>
      </c>
      <c r="AC119" s="2" t="s">
        <v>625</v>
      </c>
      <c r="AD119" s="2" t="s">
        <v>43</v>
      </c>
      <c r="AE119" s="2" t="s">
        <v>625</v>
      </c>
      <c r="AG119" s="2" t="s">
        <v>629</v>
      </c>
      <c r="AI119" s="2" t="s">
        <v>626</v>
      </c>
      <c r="AJ119" s="2">
        <v>0</v>
      </c>
      <c r="AK119" s="2" t="s">
        <v>43</v>
      </c>
    </row>
    <row r="120" spans="1:37" ht="15" customHeight="1" x14ac:dyDescent="0.35">
      <c r="A120" s="2" t="s">
        <v>263</v>
      </c>
      <c r="B120" s="2" t="s">
        <v>264</v>
      </c>
      <c r="C120" s="2" t="s">
        <v>266</v>
      </c>
      <c r="D120" s="2">
        <v>2023</v>
      </c>
      <c r="E120" s="2">
        <v>0.156</v>
      </c>
      <c r="F120" s="2" t="s">
        <v>625</v>
      </c>
      <c r="G120" s="2" t="s">
        <v>796</v>
      </c>
      <c r="H120" s="2">
        <v>1.1000000000000001</v>
      </c>
      <c r="I120" s="2">
        <v>0</v>
      </c>
      <c r="J120" s="2">
        <v>0</v>
      </c>
      <c r="K120" s="2">
        <v>0</v>
      </c>
      <c r="L120" s="2">
        <v>0</v>
      </c>
      <c r="M120" s="2" t="s">
        <v>43</v>
      </c>
      <c r="N120" s="2" t="s">
        <v>625</v>
      </c>
      <c r="O120" s="2" t="s">
        <v>625</v>
      </c>
      <c r="P120" s="2" t="s">
        <v>625</v>
      </c>
      <c r="Q120" s="2" t="s">
        <v>625</v>
      </c>
      <c r="R120" s="2" t="s">
        <v>625</v>
      </c>
      <c r="S120" s="2" t="s">
        <v>625</v>
      </c>
      <c r="T120" s="2" t="s">
        <v>625</v>
      </c>
      <c r="U120" s="2" t="s">
        <v>43</v>
      </c>
      <c r="V120" s="2" t="s">
        <v>625</v>
      </c>
      <c r="W120" s="2" t="s">
        <v>625</v>
      </c>
      <c r="X120" s="2" t="s">
        <v>625</v>
      </c>
      <c r="Y120" s="2" t="s">
        <v>625</v>
      </c>
      <c r="Z120" s="2" t="s">
        <v>625</v>
      </c>
      <c r="AA120" s="2" t="s">
        <v>625</v>
      </c>
      <c r="AB120" s="2" t="s">
        <v>625</v>
      </c>
      <c r="AC120" s="2" t="s">
        <v>625</v>
      </c>
      <c r="AD120" s="2" t="s">
        <v>43</v>
      </c>
      <c r="AE120" s="2" t="s">
        <v>625</v>
      </c>
      <c r="AG120" s="2" t="s">
        <v>629</v>
      </c>
      <c r="AI120" s="2" t="s">
        <v>626</v>
      </c>
      <c r="AJ120" s="2">
        <v>0</v>
      </c>
      <c r="AK120" s="2" t="s">
        <v>43</v>
      </c>
    </row>
    <row r="121" spans="1:37" ht="15" customHeight="1" x14ac:dyDescent="0.35">
      <c r="A121" s="2" t="s">
        <v>263</v>
      </c>
      <c r="B121" s="2" t="s">
        <v>265</v>
      </c>
      <c r="C121" s="2" t="s">
        <v>266</v>
      </c>
      <c r="D121" s="2">
        <v>2023</v>
      </c>
      <c r="E121" s="2">
        <v>0.40699999999999997</v>
      </c>
      <c r="F121" s="2" t="s">
        <v>625</v>
      </c>
      <c r="G121" s="2" t="s">
        <v>797</v>
      </c>
      <c r="H121" s="2">
        <v>1.1000000000000001</v>
      </c>
      <c r="I121" s="2">
        <v>0</v>
      </c>
      <c r="J121" s="2">
        <v>0</v>
      </c>
      <c r="K121" s="2">
        <v>0</v>
      </c>
      <c r="L121" s="2">
        <v>0</v>
      </c>
      <c r="M121" s="2" t="s">
        <v>43</v>
      </c>
      <c r="N121" s="2" t="s">
        <v>625</v>
      </c>
      <c r="O121" s="2" t="s">
        <v>625</v>
      </c>
      <c r="P121" s="2" t="s">
        <v>625</v>
      </c>
      <c r="Q121" s="2" t="s">
        <v>625</v>
      </c>
      <c r="R121" s="2" t="s">
        <v>625</v>
      </c>
      <c r="S121" s="2" t="s">
        <v>625</v>
      </c>
      <c r="T121" s="2" t="s">
        <v>625</v>
      </c>
      <c r="U121" s="2" t="s">
        <v>43</v>
      </c>
      <c r="V121" s="2" t="s">
        <v>625</v>
      </c>
      <c r="W121" s="2" t="s">
        <v>625</v>
      </c>
      <c r="X121" s="2" t="s">
        <v>625</v>
      </c>
      <c r="Y121" s="2" t="s">
        <v>625</v>
      </c>
      <c r="Z121" s="2" t="s">
        <v>625</v>
      </c>
      <c r="AA121" s="2" t="s">
        <v>625</v>
      </c>
      <c r="AB121" s="2" t="s">
        <v>625</v>
      </c>
      <c r="AC121" s="2" t="s">
        <v>625</v>
      </c>
      <c r="AD121" s="2" t="s">
        <v>43</v>
      </c>
      <c r="AE121" s="2" t="s">
        <v>625</v>
      </c>
      <c r="AG121" s="2" t="s">
        <v>629</v>
      </c>
      <c r="AI121" s="2" t="s">
        <v>626</v>
      </c>
      <c r="AJ121" s="2">
        <v>0</v>
      </c>
      <c r="AK121" s="2" t="s">
        <v>43</v>
      </c>
    </row>
    <row r="122" spans="1:37" ht="15" customHeight="1" x14ac:dyDescent="0.35">
      <c r="A122" s="2" t="s">
        <v>263</v>
      </c>
      <c r="B122" s="2" t="s">
        <v>266</v>
      </c>
      <c r="C122" s="2" t="s">
        <v>266</v>
      </c>
      <c r="D122" s="2">
        <v>2023</v>
      </c>
      <c r="E122" s="2">
        <v>2.2000000000000002</v>
      </c>
      <c r="F122" s="2" t="s">
        <v>625</v>
      </c>
      <c r="G122" s="2" t="s">
        <v>797</v>
      </c>
      <c r="H122" s="2">
        <v>1.1000000000000001</v>
      </c>
      <c r="I122" s="2">
        <v>0</v>
      </c>
      <c r="J122" s="2">
        <v>0</v>
      </c>
      <c r="K122" s="2">
        <v>0</v>
      </c>
      <c r="L122" s="2">
        <v>0</v>
      </c>
      <c r="M122" s="2" t="s">
        <v>43</v>
      </c>
      <c r="N122" s="2" t="s">
        <v>625</v>
      </c>
      <c r="O122" s="2" t="s">
        <v>625</v>
      </c>
      <c r="P122" s="2" t="s">
        <v>625</v>
      </c>
      <c r="Q122" s="2" t="s">
        <v>625</v>
      </c>
      <c r="R122" s="2" t="s">
        <v>625</v>
      </c>
      <c r="S122" s="2" t="s">
        <v>625</v>
      </c>
      <c r="T122" s="2" t="s">
        <v>625</v>
      </c>
      <c r="U122" s="2" t="s">
        <v>43</v>
      </c>
      <c r="V122" s="2" t="s">
        <v>625</v>
      </c>
      <c r="W122" s="2" t="s">
        <v>625</v>
      </c>
      <c r="X122" s="2" t="s">
        <v>625</v>
      </c>
      <c r="Y122" s="2" t="s">
        <v>625</v>
      </c>
      <c r="Z122" s="2" t="s">
        <v>625</v>
      </c>
      <c r="AA122" s="2" t="s">
        <v>625</v>
      </c>
      <c r="AB122" s="2" t="s">
        <v>625</v>
      </c>
      <c r="AC122" s="2" t="s">
        <v>625</v>
      </c>
      <c r="AD122" s="2" t="s">
        <v>43</v>
      </c>
      <c r="AE122" s="2" t="s">
        <v>625</v>
      </c>
      <c r="AG122" s="2" t="s">
        <v>629</v>
      </c>
      <c r="AI122" s="2" t="s">
        <v>626</v>
      </c>
      <c r="AJ122" s="2">
        <v>0</v>
      </c>
      <c r="AK122" s="2" t="s">
        <v>43</v>
      </c>
    </row>
    <row r="123" spans="1:37" ht="15" customHeight="1" x14ac:dyDescent="0.35">
      <c r="A123" s="2" t="s">
        <v>267</v>
      </c>
      <c r="B123" s="2" t="s">
        <v>268</v>
      </c>
      <c r="C123" s="2" t="s">
        <v>268</v>
      </c>
      <c r="D123" s="2">
        <v>2023</v>
      </c>
      <c r="E123" s="2">
        <v>30.61</v>
      </c>
      <c r="F123" s="2" t="s">
        <v>625</v>
      </c>
      <c r="G123" s="2" t="s">
        <v>798</v>
      </c>
      <c r="H123" s="2">
        <v>0.60399999999999998</v>
      </c>
      <c r="I123" s="2">
        <v>48.064</v>
      </c>
      <c r="J123" s="2">
        <v>6.8000000000000005E-2</v>
      </c>
      <c r="K123" s="2">
        <v>0</v>
      </c>
      <c r="L123" s="2">
        <v>0</v>
      </c>
      <c r="M123" s="2" t="s">
        <v>43</v>
      </c>
      <c r="N123" s="2" t="s">
        <v>625</v>
      </c>
      <c r="O123" s="2" t="s">
        <v>625</v>
      </c>
      <c r="P123" s="2" t="s">
        <v>625</v>
      </c>
      <c r="Q123" s="2" t="s">
        <v>625</v>
      </c>
      <c r="R123" s="2" t="s">
        <v>625</v>
      </c>
      <c r="S123" s="2" t="s">
        <v>625</v>
      </c>
      <c r="T123" s="2" t="s">
        <v>625</v>
      </c>
      <c r="U123" s="2" t="s">
        <v>43</v>
      </c>
      <c r="V123" s="2" t="s">
        <v>625</v>
      </c>
      <c r="W123" s="2" t="s">
        <v>625</v>
      </c>
      <c r="X123" s="2" t="s">
        <v>625</v>
      </c>
      <c r="Y123" s="2" t="s">
        <v>625</v>
      </c>
      <c r="Z123" s="2" t="s">
        <v>625</v>
      </c>
      <c r="AA123" s="2" t="s">
        <v>625</v>
      </c>
      <c r="AB123" s="2" t="s">
        <v>625</v>
      </c>
      <c r="AC123" s="2" t="s">
        <v>625</v>
      </c>
      <c r="AD123" s="2" t="s">
        <v>43</v>
      </c>
      <c r="AE123" s="2" t="s">
        <v>625</v>
      </c>
      <c r="AG123" s="2" t="s">
        <v>629</v>
      </c>
      <c r="AI123" s="2" t="s">
        <v>626</v>
      </c>
      <c r="AJ123" s="2">
        <v>0</v>
      </c>
      <c r="AK123" s="2" t="s">
        <v>43</v>
      </c>
    </row>
    <row r="124" spans="1:37" ht="15" customHeight="1" x14ac:dyDescent="0.35">
      <c r="A124" s="2" t="s">
        <v>267</v>
      </c>
      <c r="B124" s="2" t="s">
        <v>269</v>
      </c>
      <c r="C124" s="2" t="s">
        <v>268</v>
      </c>
      <c r="D124" s="2">
        <v>2023</v>
      </c>
      <c r="E124" s="2">
        <v>0.47</v>
      </c>
      <c r="F124" s="2" t="s">
        <v>625</v>
      </c>
      <c r="G124" s="2" t="s">
        <v>799</v>
      </c>
      <c r="H124" s="2">
        <v>0.1</v>
      </c>
      <c r="I124" s="2">
        <v>0</v>
      </c>
      <c r="J124" s="2">
        <v>0</v>
      </c>
      <c r="K124" s="2">
        <v>0</v>
      </c>
      <c r="L124" s="2">
        <v>0</v>
      </c>
      <c r="M124" s="2" t="s">
        <v>43</v>
      </c>
      <c r="N124" s="2" t="s">
        <v>625</v>
      </c>
      <c r="O124" s="2" t="s">
        <v>625</v>
      </c>
      <c r="P124" s="2" t="s">
        <v>625</v>
      </c>
      <c r="Q124" s="2" t="s">
        <v>625</v>
      </c>
      <c r="R124" s="2" t="s">
        <v>625</v>
      </c>
      <c r="S124" s="2" t="s">
        <v>625</v>
      </c>
      <c r="T124" s="2" t="s">
        <v>625</v>
      </c>
      <c r="U124" s="2" t="s">
        <v>43</v>
      </c>
      <c r="V124" s="2" t="s">
        <v>625</v>
      </c>
      <c r="W124" s="2" t="s">
        <v>625</v>
      </c>
      <c r="X124" s="2" t="s">
        <v>625</v>
      </c>
      <c r="Y124" s="2" t="s">
        <v>625</v>
      </c>
      <c r="Z124" s="2" t="s">
        <v>625</v>
      </c>
      <c r="AA124" s="2" t="s">
        <v>625</v>
      </c>
      <c r="AB124" s="2" t="s">
        <v>625</v>
      </c>
      <c r="AC124" s="2" t="s">
        <v>625</v>
      </c>
      <c r="AD124" s="2" t="s">
        <v>43</v>
      </c>
      <c r="AE124" s="2" t="s">
        <v>625</v>
      </c>
      <c r="AG124" s="2" t="s">
        <v>629</v>
      </c>
      <c r="AI124" s="2" t="s">
        <v>626</v>
      </c>
      <c r="AJ124" s="2">
        <v>0</v>
      </c>
      <c r="AK124" s="2" t="s">
        <v>43</v>
      </c>
    </row>
    <row r="125" spans="1:37" ht="15" customHeight="1" x14ac:dyDescent="0.35">
      <c r="A125" s="2" t="s">
        <v>271</v>
      </c>
      <c r="B125" s="2" t="s">
        <v>272</v>
      </c>
      <c r="C125" s="2" t="s">
        <v>648</v>
      </c>
      <c r="D125" s="2">
        <v>2023</v>
      </c>
      <c r="E125" s="2" t="s">
        <v>625</v>
      </c>
      <c r="F125" s="2" t="s">
        <v>625</v>
      </c>
      <c r="G125" s="2" t="s">
        <v>800</v>
      </c>
      <c r="H125" s="2">
        <v>9.9000000000000005E-2</v>
      </c>
      <c r="I125" s="2">
        <v>0</v>
      </c>
      <c r="J125" s="2">
        <v>0</v>
      </c>
      <c r="K125" s="2">
        <v>0</v>
      </c>
      <c r="L125" s="2">
        <v>97</v>
      </c>
      <c r="M125" s="2" t="s">
        <v>801</v>
      </c>
      <c r="N125" s="2">
        <v>155.30000000000001</v>
      </c>
      <c r="O125" s="2">
        <v>8.1000000000000003E-2</v>
      </c>
      <c r="P125" s="2">
        <v>21.065999999999999</v>
      </c>
      <c r="Q125" s="2">
        <v>3.4769999999999999</v>
      </c>
      <c r="R125" s="2">
        <v>0</v>
      </c>
      <c r="S125" s="2">
        <v>49.5</v>
      </c>
      <c r="T125" s="2" t="s">
        <v>625</v>
      </c>
      <c r="U125" s="2" t="s">
        <v>43</v>
      </c>
      <c r="V125" s="2" t="s">
        <v>625</v>
      </c>
      <c r="W125" s="2" t="s">
        <v>625</v>
      </c>
      <c r="X125" s="2" t="s">
        <v>625</v>
      </c>
      <c r="Y125" s="2" t="s">
        <v>625</v>
      </c>
      <c r="Z125" s="2" t="s">
        <v>625</v>
      </c>
      <c r="AA125" s="2" t="s">
        <v>625</v>
      </c>
      <c r="AB125" s="2" t="s">
        <v>625</v>
      </c>
      <c r="AC125" s="2" t="s">
        <v>625</v>
      </c>
      <c r="AD125" s="2" t="s">
        <v>43</v>
      </c>
      <c r="AE125" s="2" t="s">
        <v>625</v>
      </c>
      <c r="AG125" s="2" t="s">
        <v>629</v>
      </c>
      <c r="AI125" s="2" t="s">
        <v>629</v>
      </c>
      <c r="AJ125" s="2">
        <v>155.30000000000001</v>
      </c>
      <c r="AK125" s="2">
        <v>0</v>
      </c>
    </row>
    <row r="126" spans="1:37" ht="15" customHeight="1" x14ac:dyDescent="0.35">
      <c r="A126" s="2" t="s">
        <v>271</v>
      </c>
      <c r="B126" s="2" t="s">
        <v>273</v>
      </c>
      <c r="C126" s="2" t="s">
        <v>649</v>
      </c>
      <c r="D126" s="2">
        <v>2023</v>
      </c>
      <c r="E126" s="2" t="s">
        <v>625</v>
      </c>
      <c r="F126" s="2" t="s">
        <v>625</v>
      </c>
      <c r="G126" s="2" t="s">
        <v>802</v>
      </c>
      <c r="H126" s="2">
        <v>9.9000000000000005E-2</v>
      </c>
      <c r="I126" s="2">
        <v>0</v>
      </c>
      <c r="J126" s="2">
        <v>0</v>
      </c>
      <c r="K126" s="2">
        <v>0</v>
      </c>
      <c r="L126" s="2">
        <v>97</v>
      </c>
      <c r="M126" s="2" t="s">
        <v>43</v>
      </c>
      <c r="N126" s="2" t="s">
        <v>625</v>
      </c>
      <c r="O126" s="2" t="s">
        <v>625</v>
      </c>
      <c r="P126" s="2" t="s">
        <v>625</v>
      </c>
      <c r="Q126" s="2" t="s">
        <v>625</v>
      </c>
      <c r="R126" s="2" t="s">
        <v>625</v>
      </c>
      <c r="S126" s="2" t="s">
        <v>625</v>
      </c>
      <c r="T126" s="2" t="s">
        <v>625</v>
      </c>
      <c r="U126" s="2" t="s">
        <v>43</v>
      </c>
      <c r="V126" s="2" t="s">
        <v>625</v>
      </c>
      <c r="W126" s="2" t="s">
        <v>625</v>
      </c>
      <c r="X126" s="2" t="s">
        <v>625</v>
      </c>
      <c r="Y126" s="2" t="s">
        <v>625</v>
      </c>
      <c r="Z126" s="2" t="s">
        <v>625</v>
      </c>
      <c r="AA126" s="2" t="s">
        <v>625</v>
      </c>
      <c r="AB126" s="2" t="s">
        <v>625</v>
      </c>
      <c r="AC126" s="2" t="s">
        <v>625</v>
      </c>
      <c r="AD126" s="2" t="s">
        <v>43</v>
      </c>
      <c r="AE126" s="2" t="s">
        <v>625</v>
      </c>
      <c r="AG126" s="2" t="s">
        <v>629</v>
      </c>
      <c r="AI126" s="2" t="s">
        <v>626</v>
      </c>
      <c r="AJ126" s="2">
        <v>0</v>
      </c>
      <c r="AK126" s="2" t="s">
        <v>43</v>
      </c>
    </row>
    <row r="127" spans="1:37" ht="15" customHeight="1" x14ac:dyDescent="0.35">
      <c r="A127" s="2" t="s">
        <v>274</v>
      </c>
      <c r="B127" s="2" t="s">
        <v>275</v>
      </c>
      <c r="C127" s="2" t="s">
        <v>650</v>
      </c>
      <c r="D127" s="2">
        <v>2023</v>
      </c>
      <c r="E127" s="2">
        <v>0.5</v>
      </c>
      <c r="F127" s="2" t="s">
        <v>625</v>
      </c>
      <c r="G127" s="2" t="s">
        <v>803</v>
      </c>
      <c r="H127" s="2">
        <v>0.94</v>
      </c>
      <c r="I127" s="2">
        <v>0</v>
      </c>
      <c r="J127" s="2">
        <v>0</v>
      </c>
      <c r="K127" s="2">
        <v>0</v>
      </c>
      <c r="L127" s="2">
        <v>0</v>
      </c>
      <c r="M127" s="2" t="s">
        <v>43</v>
      </c>
      <c r="N127" s="2" t="s">
        <v>625</v>
      </c>
      <c r="O127" s="2" t="s">
        <v>625</v>
      </c>
      <c r="P127" s="2" t="s">
        <v>625</v>
      </c>
      <c r="Q127" s="2" t="s">
        <v>625</v>
      </c>
      <c r="R127" s="2" t="s">
        <v>625</v>
      </c>
      <c r="S127" s="2" t="s">
        <v>625</v>
      </c>
      <c r="T127" s="2" t="s">
        <v>625</v>
      </c>
      <c r="U127" s="2" t="s">
        <v>43</v>
      </c>
      <c r="V127" s="2" t="s">
        <v>625</v>
      </c>
      <c r="W127" s="2" t="s">
        <v>625</v>
      </c>
      <c r="X127" s="2" t="s">
        <v>625</v>
      </c>
      <c r="Y127" s="2" t="s">
        <v>625</v>
      </c>
      <c r="Z127" s="2" t="s">
        <v>625</v>
      </c>
      <c r="AA127" s="2" t="s">
        <v>625</v>
      </c>
      <c r="AB127" s="2" t="s">
        <v>625</v>
      </c>
      <c r="AC127" s="2" t="s">
        <v>625</v>
      </c>
      <c r="AD127" s="2" t="s">
        <v>43</v>
      </c>
      <c r="AE127" s="2" t="s">
        <v>625</v>
      </c>
      <c r="AG127" s="2" t="s">
        <v>629</v>
      </c>
      <c r="AI127" s="2" t="s">
        <v>626</v>
      </c>
      <c r="AJ127" s="2">
        <v>0</v>
      </c>
      <c r="AK127" s="2" t="s">
        <v>43</v>
      </c>
    </row>
    <row r="128" spans="1:37" ht="15" customHeight="1" x14ac:dyDescent="0.35">
      <c r="A128" s="2" t="s">
        <v>276</v>
      </c>
      <c r="B128" s="2" t="s">
        <v>277</v>
      </c>
      <c r="C128" s="2" t="s">
        <v>278</v>
      </c>
      <c r="D128" s="2">
        <v>2023</v>
      </c>
      <c r="E128" s="2">
        <v>5.0599999999999999E-2</v>
      </c>
      <c r="F128" s="2" t="s">
        <v>625</v>
      </c>
      <c r="G128" s="2" t="s">
        <v>804</v>
      </c>
      <c r="H128" s="2">
        <v>1.1000000000000001</v>
      </c>
      <c r="I128" s="2">
        <v>0</v>
      </c>
      <c r="J128" s="2">
        <v>0</v>
      </c>
      <c r="K128" s="2">
        <v>0</v>
      </c>
      <c r="L128" s="2">
        <v>0</v>
      </c>
      <c r="M128" s="2" t="s">
        <v>43</v>
      </c>
      <c r="N128" s="2" t="s">
        <v>625</v>
      </c>
      <c r="O128" s="2" t="s">
        <v>625</v>
      </c>
      <c r="P128" s="2" t="s">
        <v>625</v>
      </c>
      <c r="Q128" s="2" t="s">
        <v>625</v>
      </c>
      <c r="R128" s="2" t="s">
        <v>625</v>
      </c>
      <c r="S128" s="2" t="s">
        <v>625</v>
      </c>
      <c r="T128" s="2" t="s">
        <v>625</v>
      </c>
      <c r="U128" s="2" t="s">
        <v>43</v>
      </c>
      <c r="V128" s="2" t="s">
        <v>625</v>
      </c>
      <c r="W128" s="2" t="s">
        <v>625</v>
      </c>
      <c r="X128" s="2" t="s">
        <v>625</v>
      </c>
      <c r="Y128" s="2" t="s">
        <v>625</v>
      </c>
      <c r="Z128" s="2" t="s">
        <v>625</v>
      </c>
      <c r="AA128" s="2" t="s">
        <v>625</v>
      </c>
      <c r="AB128" s="2" t="s">
        <v>625</v>
      </c>
      <c r="AC128" s="2" t="s">
        <v>625</v>
      </c>
      <c r="AD128" s="2" t="s">
        <v>43</v>
      </c>
      <c r="AE128" s="2" t="s">
        <v>625</v>
      </c>
      <c r="AG128" s="2" t="s">
        <v>629</v>
      </c>
      <c r="AI128" s="2" t="s">
        <v>626</v>
      </c>
      <c r="AJ128" s="2">
        <v>0</v>
      </c>
      <c r="AK128" s="2" t="s">
        <v>43</v>
      </c>
    </row>
    <row r="129" spans="1:37" ht="15" customHeight="1" x14ac:dyDescent="0.35">
      <c r="A129" s="2" t="s">
        <v>276</v>
      </c>
      <c r="B129" s="2" t="s">
        <v>278</v>
      </c>
      <c r="C129" s="2" t="s">
        <v>278</v>
      </c>
      <c r="D129" s="2">
        <v>2023</v>
      </c>
      <c r="E129" s="2">
        <v>2.5</v>
      </c>
      <c r="F129" s="2">
        <v>2.2000000000000002</v>
      </c>
      <c r="G129" s="2" t="s">
        <v>805</v>
      </c>
      <c r="H129" s="2">
        <v>0.05</v>
      </c>
      <c r="I129" s="2">
        <v>0.7</v>
      </c>
      <c r="J129" s="2">
        <v>0</v>
      </c>
      <c r="K129" s="2">
        <v>0</v>
      </c>
      <c r="L129" s="2">
        <v>100</v>
      </c>
      <c r="M129" s="2" t="s">
        <v>43</v>
      </c>
      <c r="N129" s="2" t="s">
        <v>625</v>
      </c>
      <c r="O129" s="2" t="s">
        <v>625</v>
      </c>
      <c r="P129" s="2" t="s">
        <v>625</v>
      </c>
      <c r="Q129" s="2" t="s">
        <v>625</v>
      </c>
      <c r="R129" s="2" t="s">
        <v>625</v>
      </c>
      <c r="S129" s="2" t="s">
        <v>625</v>
      </c>
      <c r="T129" s="2" t="s">
        <v>625</v>
      </c>
      <c r="U129" s="2" t="s">
        <v>43</v>
      </c>
      <c r="V129" s="2" t="s">
        <v>625</v>
      </c>
      <c r="W129" s="2" t="s">
        <v>625</v>
      </c>
      <c r="X129" s="2" t="s">
        <v>625</v>
      </c>
      <c r="Y129" s="2" t="s">
        <v>625</v>
      </c>
      <c r="Z129" s="2" t="s">
        <v>625</v>
      </c>
      <c r="AA129" s="2" t="s">
        <v>625</v>
      </c>
      <c r="AB129" s="2" t="s">
        <v>625</v>
      </c>
      <c r="AC129" s="2" t="s">
        <v>625</v>
      </c>
      <c r="AD129" s="2" t="s">
        <v>43</v>
      </c>
      <c r="AE129" s="2" t="s">
        <v>625</v>
      </c>
      <c r="AG129" s="2" t="s">
        <v>629</v>
      </c>
      <c r="AI129" s="2" t="s">
        <v>626</v>
      </c>
      <c r="AJ129" s="2">
        <v>0</v>
      </c>
      <c r="AK129" s="2" t="s">
        <v>43</v>
      </c>
    </row>
    <row r="130" spans="1:37" ht="15" customHeight="1" x14ac:dyDescent="0.35">
      <c r="A130" s="2" t="s">
        <v>276</v>
      </c>
      <c r="B130" s="2" t="s">
        <v>279</v>
      </c>
      <c r="C130" s="2" t="s">
        <v>279</v>
      </c>
      <c r="D130" s="2">
        <v>2023</v>
      </c>
      <c r="E130" s="2">
        <v>0.52</v>
      </c>
      <c r="F130" s="2" t="s">
        <v>625</v>
      </c>
      <c r="G130" s="2" t="s">
        <v>806</v>
      </c>
      <c r="H130" s="2">
        <v>1.1000000000000001</v>
      </c>
      <c r="I130" s="2">
        <v>0</v>
      </c>
      <c r="J130" s="2">
        <v>0</v>
      </c>
      <c r="K130" s="2">
        <v>0</v>
      </c>
      <c r="L130" s="2">
        <v>0</v>
      </c>
      <c r="M130" s="2" t="s">
        <v>43</v>
      </c>
      <c r="N130" s="2" t="s">
        <v>625</v>
      </c>
      <c r="O130" s="2" t="s">
        <v>625</v>
      </c>
      <c r="P130" s="2" t="s">
        <v>625</v>
      </c>
      <c r="Q130" s="2" t="s">
        <v>625</v>
      </c>
      <c r="R130" s="2" t="s">
        <v>625</v>
      </c>
      <c r="S130" s="2" t="s">
        <v>625</v>
      </c>
      <c r="T130" s="2" t="s">
        <v>625</v>
      </c>
      <c r="U130" s="2" t="s">
        <v>43</v>
      </c>
      <c r="V130" s="2" t="s">
        <v>625</v>
      </c>
      <c r="W130" s="2" t="s">
        <v>625</v>
      </c>
      <c r="X130" s="2" t="s">
        <v>625</v>
      </c>
      <c r="Y130" s="2" t="s">
        <v>625</v>
      </c>
      <c r="Z130" s="2" t="s">
        <v>625</v>
      </c>
      <c r="AA130" s="2" t="s">
        <v>625</v>
      </c>
      <c r="AB130" s="2" t="s">
        <v>625</v>
      </c>
      <c r="AC130" s="2" t="s">
        <v>625</v>
      </c>
      <c r="AD130" s="2" t="s">
        <v>43</v>
      </c>
      <c r="AE130" s="2" t="s">
        <v>625</v>
      </c>
      <c r="AG130" s="2" t="s">
        <v>629</v>
      </c>
      <c r="AI130" s="2" t="s">
        <v>626</v>
      </c>
      <c r="AJ130" s="2">
        <v>0</v>
      </c>
      <c r="AK130" s="2" t="s">
        <v>43</v>
      </c>
    </row>
    <row r="131" spans="1:37" ht="15" customHeight="1" x14ac:dyDescent="0.35">
      <c r="A131" s="2" t="s">
        <v>280</v>
      </c>
      <c r="B131" s="2" t="s">
        <v>281</v>
      </c>
      <c r="C131" s="2" t="s">
        <v>647</v>
      </c>
      <c r="D131" s="2">
        <v>2023</v>
      </c>
      <c r="E131" s="2">
        <v>5.8999999999999997E-2</v>
      </c>
      <c r="F131" s="2" t="s">
        <v>625</v>
      </c>
      <c r="G131" s="2" t="s">
        <v>807</v>
      </c>
      <c r="H131" s="2">
        <v>2.09</v>
      </c>
      <c r="I131" s="2">
        <v>0</v>
      </c>
      <c r="J131" s="2">
        <v>0</v>
      </c>
      <c r="K131" s="2">
        <v>0.51</v>
      </c>
      <c r="L131" s="2">
        <v>0</v>
      </c>
      <c r="M131" s="2" t="s">
        <v>43</v>
      </c>
      <c r="N131" s="2" t="s">
        <v>625</v>
      </c>
      <c r="O131" s="2" t="s">
        <v>625</v>
      </c>
      <c r="P131" s="2" t="s">
        <v>625</v>
      </c>
      <c r="Q131" s="2" t="s">
        <v>625</v>
      </c>
      <c r="R131" s="2" t="s">
        <v>625</v>
      </c>
      <c r="S131" s="2" t="s">
        <v>625</v>
      </c>
      <c r="T131" s="2" t="s">
        <v>625</v>
      </c>
      <c r="U131" s="2" t="s">
        <v>43</v>
      </c>
      <c r="V131" s="2" t="s">
        <v>625</v>
      </c>
      <c r="W131" s="2" t="s">
        <v>625</v>
      </c>
      <c r="X131" s="2" t="s">
        <v>625</v>
      </c>
      <c r="Y131" s="2" t="s">
        <v>625</v>
      </c>
      <c r="Z131" s="2" t="s">
        <v>625</v>
      </c>
      <c r="AA131" s="2" t="s">
        <v>625</v>
      </c>
      <c r="AB131" s="2" t="s">
        <v>625</v>
      </c>
      <c r="AC131" s="2" t="s">
        <v>625</v>
      </c>
      <c r="AD131" s="2" t="s">
        <v>43</v>
      </c>
      <c r="AE131" s="2" t="s">
        <v>625</v>
      </c>
      <c r="AG131" s="2" t="s">
        <v>629</v>
      </c>
      <c r="AI131" s="2" t="s">
        <v>626</v>
      </c>
      <c r="AJ131" s="2">
        <v>0</v>
      </c>
      <c r="AK131" s="2" t="s">
        <v>43</v>
      </c>
    </row>
    <row r="132" spans="1:37" ht="15" customHeight="1" x14ac:dyDescent="0.35">
      <c r="A132" s="2" t="s">
        <v>283</v>
      </c>
      <c r="B132" s="2" t="s">
        <v>284</v>
      </c>
      <c r="C132" s="2" t="s">
        <v>284</v>
      </c>
      <c r="D132" s="2">
        <v>2023</v>
      </c>
      <c r="E132" s="2">
        <v>2</v>
      </c>
      <c r="F132" s="2">
        <v>5.7</v>
      </c>
      <c r="G132" s="2" t="s">
        <v>756</v>
      </c>
      <c r="H132" s="2">
        <v>0.03</v>
      </c>
      <c r="I132" s="2">
        <v>0</v>
      </c>
      <c r="J132" s="2">
        <v>0</v>
      </c>
      <c r="K132" s="2">
        <v>0</v>
      </c>
      <c r="L132" s="2">
        <v>100</v>
      </c>
      <c r="M132" s="2" t="s">
        <v>808</v>
      </c>
      <c r="N132" s="2">
        <v>75.400000000000006</v>
      </c>
      <c r="O132" s="2">
        <v>0.63</v>
      </c>
      <c r="P132" s="2">
        <v>95.4</v>
      </c>
      <c r="Q132" s="2">
        <v>1.9</v>
      </c>
      <c r="R132" s="2">
        <v>0.9</v>
      </c>
      <c r="S132" s="2">
        <v>0</v>
      </c>
      <c r="T132" s="2">
        <v>54.13</v>
      </c>
      <c r="U132" s="2" t="s">
        <v>43</v>
      </c>
      <c r="V132" s="2" t="s">
        <v>625</v>
      </c>
      <c r="W132" s="2" t="s">
        <v>625</v>
      </c>
      <c r="X132" s="2" t="s">
        <v>625</v>
      </c>
      <c r="Y132" s="2" t="s">
        <v>625</v>
      </c>
      <c r="Z132" s="2" t="s">
        <v>625</v>
      </c>
      <c r="AA132" s="2" t="s">
        <v>625</v>
      </c>
      <c r="AB132" s="2" t="s">
        <v>625</v>
      </c>
      <c r="AC132" s="2" t="s">
        <v>625</v>
      </c>
      <c r="AD132" s="197" t="s">
        <v>1166</v>
      </c>
      <c r="AE132" s="2" t="s">
        <v>625</v>
      </c>
      <c r="AG132" s="2" t="s">
        <v>629</v>
      </c>
      <c r="AI132" s="2" t="s">
        <v>629</v>
      </c>
      <c r="AJ132" s="2">
        <v>75.400000000000006</v>
      </c>
      <c r="AK132" s="2">
        <v>9.0000000000000011E-3</v>
      </c>
    </row>
    <row r="133" spans="1:37" ht="15" customHeight="1" x14ac:dyDescent="0.35">
      <c r="A133" s="2" t="s">
        <v>285</v>
      </c>
      <c r="B133" s="2" t="s">
        <v>286</v>
      </c>
      <c r="C133" s="2" t="s">
        <v>286</v>
      </c>
      <c r="D133" s="2">
        <v>2023</v>
      </c>
      <c r="E133" s="2" t="s">
        <v>43</v>
      </c>
      <c r="F133" s="2" t="s">
        <v>43</v>
      </c>
      <c r="G133" s="2" t="s">
        <v>43</v>
      </c>
      <c r="H133" s="2" t="s">
        <v>43</v>
      </c>
      <c r="I133" s="2" t="s">
        <v>43</v>
      </c>
      <c r="J133" s="2" t="s">
        <v>43</v>
      </c>
      <c r="K133" s="2" t="s">
        <v>43</v>
      </c>
      <c r="L133" s="2" t="s">
        <v>43</v>
      </c>
      <c r="M133" s="2" t="s">
        <v>43</v>
      </c>
      <c r="N133" s="2" t="s">
        <v>43</v>
      </c>
      <c r="O133" s="2" t="s">
        <v>43</v>
      </c>
      <c r="P133" s="2" t="s">
        <v>43</v>
      </c>
      <c r="Q133" s="2" t="s">
        <v>43</v>
      </c>
      <c r="R133" s="2" t="s">
        <v>43</v>
      </c>
      <c r="S133" s="2" t="s">
        <v>43</v>
      </c>
      <c r="T133" s="2" t="s">
        <v>43</v>
      </c>
      <c r="U133" s="2" t="s">
        <v>43</v>
      </c>
      <c r="V133" s="2" t="s">
        <v>43</v>
      </c>
      <c r="W133" s="2" t="s">
        <v>43</v>
      </c>
      <c r="X133" s="2" t="s">
        <v>43</v>
      </c>
      <c r="Y133" s="2" t="s">
        <v>43</v>
      </c>
      <c r="Z133" s="2" t="s">
        <v>43</v>
      </c>
      <c r="AA133" s="2" t="s">
        <v>43</v>
      </c>
      <c r="AB133" s="2" t="s">
        <v>43</v>
      </c>
      <c r="AC133" s="2" t="s">
        <v>43</v>
      </c>
      <c r="AD133" s="2" t="s">
        <v>43</v>
      </c>
      <c r="AE133" s="2" t="s">
        <v>43</v>
      </c>
      <c r="AG133" s="2" t="s">
        <v>626</v>
      </c>
      <c r="AI133" s="2" t="s">
        <v>626</v>
      </c>
      <c r="AJ133" s="2">
        <v>0</v>
      </c>
      <c r="AK133" s="2" t="s">
        <v>43</v>
      </c>
    </row>
    <row r="134" spans="1:37" ht="15" customHeight="1" x14ac:dyDescent="0.35">
      <c r="A134" s="2" t="s">
        <v>287</v>
      </c>
      <c r="B134" s="2" t="s">
        <v>288</v>
      </c>
      <c r="C134" s="2" t="s">
        <v>288</v>
      </c>
      <c r="D134" s="2">
        <v>2023</v>
      </c>
      <c r="E134" s="2">
        <v>1.036</v>
      </c>
      <c r="F134" s="2" t="s">
        <v>625</v>
      </c>
      <c r="G134" s="2" t="s">
        <v>809</v>
      </c>
      <c r="H134" s="2">
        <v>1.1000000000000001</v>
      </c>
      <c r="I134" s="2">
        <v>0</v>
      </c>
      <c r="J134" s="2">
        <v>0</v>
      </c>
      <c r="K134" s="2">
        <v>0</v>
      </c>
      <c r="L134" s="2">
        <v>0</v>
      </c>
      <c r="M134" s="2" t="s">
        <v>43</v>
      </c>
      <c r="N134" s="2" t="s">
        <v>625</v>
      </c>
      <c r="O134" s="2" t="s">
        <v>625</v>
      </c>
      <c r="P134" s="2" t="s">
        <v>625</v>
      </c>
      <c r="Q134" s="2" t="s">
        <v>625</v>
      </c>
      <c r="R134" s="2" t="s">
        <v>625</v>
      </c>
      <c r="S134" s="2" t="s">
        <v>625</v>
      </c>
      <c r="T134" s="2" t="s">
        <v>625</v>
      </c>
      <c r="U134" s="2" t="s">
        <v>43</v>
      </c>
      <c r="V134" s="2" t="s">
        <v>625</v>
      </c>
      <c r="W134" s="2" t="s">
        <v>625</v>
      </c>
      <c r="X134" s="2" t="s">
        <v>625</v>
      </c>
      <c r="Y134" s="2" t="s">
        <v>625</v>
      </c>
      <c r="Z134" s="2" t="s">
        <v>625</v>
      </c>
      <c r="AA134" s="2" t="s">
        <v>625</v>
      </c>
      <c r="AB134" s="2" t="s">
        <v>625</v>
      </c>
      <c r="AC134" s="2" t="s">
        <v>625</v>
      </c>
      <c r="AD134" s="2" t="s">
        <v>43</v>
      </c>
      <c r="AE134" s="2" t="s">
        <v>625</v>
      </c>
      <c r="AG134" s="2" t="s">
        <v>629</v>
      </c>
      <c r="AI134" s="2" t="s">
        <v>626</v>
      </c>
      <c r="AJ134" s="2">
        <v>0</v>
      </c>
      <c r="AK134" s="2" t="s">
        <v>43</v>
      </c>
    </row>
    <row r="135" spans="1:37" ht="15" customHeight="1" x14ac:dyDescent="0.35">
      <c r="A135" s="2" t="s">
        <v>287</v>
      </c>
      <c r="B135" s="2" t="s">
        <v>289</v>
      </c>
      <c r="C135" s="2" t="s">
        <v>289</v>
      </c>
      <c r="D135" s="2">
        <v>2023</v>
      </c>
      <c r="E135" s="2">
        <v>2.21</v>
      </c>
      <c r="F135" s="2">
        <v>106.97</v>
      </c>
      <c r="G135" s="2" t="s">
        <v>810</v>
      </c>
      <c r="H135" s="2">
        <v>3.0999999999999999E-3</v>
      </c>
      <c r="I135" s="2">
        <v>5.36</v>
      </c>
      <c r="J135" s="2">
        <v>0</v>
      </c>
      <c r="K135" s="2">
        <v>0</v>
      </c>
      <c r="L135" s="2">
        <v>34.97</v>
      </c>
      <c r="M135" s="2" t="s">
        <v>43</v>
      </c>
      <c r="N135" s="2" t="s">
        <v>625</v>
      </c>
      <c r="O135" s="2" t="s">
        <v>625</v>
      </c>
      <c r="P135" s="2" t="s">
        <v>625</v>
      </c>
      <c r="Q135" s="2" t="s">
        <v>625</v>
      </c>
      <c r="R135" s="2" t="s">
        <v>625</v>
      </c>
      <c r="S135" s="2" t="s">
        <v>625</v>
      </c>
      <c r="T135" s="2" t="s">
        <v>625</v>
      </c>
      <c r="U135" s="2" t="s">
        <v>43</v>
      </c>
      <c r="V135" s="2" t="s">
        <v>625</v>
      </c>
      <c r="W135" s="2" t="s">
        <v>625</v>
      </c>
      <c r="X135" s="2" t="s">
        <v>625</v>
      </c>
      <c r="Y135" s="2" t="s">
        <v>625</v>
      </c>
      <c r="Z135" s="2" t="s">
        <v>625</v>
      </c>
      <c r="AA135" s="2" t="s">
        <v>625</v>
      </c>
      <c r="AB135" s="2" t="s">
        <v>625</v>
      </c>
      <c r="AC135" s="2" t="s">
        <v>625</v>
      </c>
      <c r="AD135" s="2" t="s">
        <v>43</v>
      </c>
      <c r="AE135" s="2" t="s">
        <v>625</v>
      </c>
      <c r="AG135" s="2" t="s">
        <v>629</v>
      </c>
      <c r="AI135" s="2" t="s">
        <v>626</v>
      </c>
      <c r="AJ135" s="2">
        <v>0</v>
      </c>
      <c r="AK135" s="2" t="s">
        <v>43</v>
      </c>
    </row>
    <row r="136" spans="1:37" ht="15" customHeight="1" x14ac:dyDescent="0.35">
      <c r="A136" s="2" t="s">
        <v>292</v>
      </c>
      <c r="B136" s="2" t="s">
        <v>293</v>
      </c>
      <c r="C136" s="2" t="s">
        <v>293</v>
      </c>
      <c r="D136" s="2">
        <v>2023</v>
      </c>
      <c r="E136" s="2">
        <v>3.863</v>
      </c>
      <c r="F136" s="2">
        <v>13.029</v>
      </c>
      <c r="G136" s="2" t="s">
        <v>811</v>
      </c>
      <c r="H136" s="2">
        <v>0.1</v>
      </c>
      <c r="I136" s="2">
        <v>0</v>
      </c>
      <c r="J136" s="2">
        <v>0</v>
      </c>
      <c r="K136" s="2">
        <v>0</v>
      </c>
      <c r="L136" s="2">
        <v>100</v>
      </c>
      <c r="M136" s="2" t="s">
        <v>711</v>
      </c>
      <c r="N136" s="2">
        <v>44.466999999999999</v>
      </c>
      <c r="O136" s="2">
        <v>0.24</v>
      </c>
      <c r="P136" s="2">
        <v>60.66</v>
      </c>
      <c r="Q136" s="2">
        <v>1.48</v>
      </c>
      <c r="R136" s="2">
        <v>0</v>
      </c>
      <c r="S136" s="2">
        <v>23.631</v>
      </c>
      <c r="T136" s="2">
        <v>18.231999999999999</v>
      </c>
      <c r="U136" s="2" t="s">
        <v>711</v>
      </c>
      <c r="V136" s="2">
        <v>118.38500000000001</v>
      </c>
      <c r="W136" s="2" t="s">
        <v>625</v>
      </c>
      <c r="X136" s="2">
        <v>0.03</v>
      </c>
      <c r="Y136" s="2">
        <v>3.1339999999999999</v>
      </c>
      <c r="Z136" s="2">
        <v>5.4850000000000003</v>
      </c>
      <c r="AA136" s="2">
        <v>0</v>
      </c>
      <c r="AB136" s="2">
        <v>0</v>
      </c>
      <c r="AC136" s="2">
        <v>0</v>
      </c>
      <c r="AD136" s="2" t="s">
        <v>812</v>
      </c>
      <c r="AE136" s="2" t="s">
        <v>625</v>
      </c>
      <c r="AG136" s="2" t="s">
        <v>629</v>
      </c>
      <c r="AI136" s="2" t="s">
        <v>629</v>
      </c>
      <c r="AJ136" s="2">
        <v>44.466999999999999</v>
      </c>
      <c r="AK136" s="2">
        <v>0</v>
      </c>
    </row>
    <row r="137" spans="1:37" ht="15" customHeight="1" x14ac:dyDescent="0.35">
      <c r="A137" s="2" t="s">
        <v>295</v>
      </c>
      <c r="B137" s="2" t="s">
        <v>296</v>
      </c>
      <c r="C137" s="2" t="s">
        <v>651</v>
      </c>
      <c r="D137" s="2">
        <v>2023</v>
      </c>
      <c r="E137" s="2">
        <v>14.137</v>
      </c>
      <c r="F137" s="2" t="s">
        <v>625</v>
      </c>
      <c r="G137" s="2" t="s">
        <v>813</v>
      </c>
      <c r="H137" s="2">
        <v>1.03</v>
      </c>
      <c r="I137" s="2">
        <v>0</v>
      </c>
      <c r="J137" s="2">
        <v>0</v>
      </c>
      <c r="K137" s="2">
        <v>0</v>
      </c>
      <c r="L137" s="2">
        <v>0</v>
      </c>
      <c r="M137" s="2" t="s">
        <v>712</v>
      </c>
      <c r="N137" s="2">
        <v>326</v>
      </c>
      <c r="O137" s="2">
        <v>0.3</v>
      </c>
      <c r="P137" s="2">
        <v>0</v>
      </c>
      <c r="Q137" s="2">
        <v>0</v>
      </c>
      <c r="R137" s="2">
        <v>0</v>
      </c>
      <c r="S137" s="2">
        <v>237.2</v>
      </c>
      <c r="T137" s="2" t="s">
        <v>625</v>
      </c>
      <c r="U137" s="2" t="s">
        <v>746</v>
      </c>
      <c r="V137" s="2">
        <v>4.351</v>
      </c>
      <c r="W137" s="2" t="s">
        <v>625</v>
      </c>
      <c r="X137" s="2">
        <v>0.32</v>
      </c>
      <c r="Y137" s="2">
        <v>0.28999999999999998</v>
      </c>
      <c r="Z137" s="2">
        <v>1.04</v>
      </c>
      <c r="AA137" s="2">
        <v>0</v>
      </c>
      <c r="AB137" s="2">
        <v>3.0310000000000001</v>
      </c>
      <c r="AC137" s="2" t="s">
        <v>625</v>
      </c>
      <c r="AD137" s="2" t="s">
        <v>43</v>
      </c>
      <c r="AE137" s="2" t="s">
        <v>625</v>
      </c>
      <c r="AG137" s="2" t="s">
        <v>629</v>
      </c>
      <c r="AI137" s="2" t="s">
        <v>629</v>
      </c>
      <c r="AJ137" s="2">
        <v>326</v>
      </c>
      <c r="AK137" s="2">
        <v>0</v>
      </c>
    </row>
    <row r="138" spans="1:37" ht="15" customHeight="1" x14ac:dyDescent="0.35">
      <c r="A138" s="2" t="s">
        <v>297</v>
      </c>
      <c r="B138" s="2" t="s">
        <v>298</v>
      </c>
      <c r="C138" s="2" t="s">
        <v>299</v>
      </c>
      <c r="D138" s="2">
        <v>2023</v>
      </c>
      <c r="E138" s="2">
        <v>0.26400000000000001</v>
      </c>
      <c r="F138" s="2" t="s">
        <v>625</v>
      </c>
      <c r="G138" s="2" t="s">
        <v>814</v>
      </c>
      <c r="H138" s="2">
        <v>1.1000000000000001</v>
      </c>
      <c r="I138" s="2">
        <v>0</v>
      </c>
      <c r="J138" s="2">
        <v>0</v>
      </c>
      <c r="K138" s="2">
        <v>0</v>
      </c>
      <c r="L138" s="2">
        <v>0</v>
      </c>
      <c r="M138" s="2" t="s">
        <v>43</v>
      </c>
      <c r="N138" s="2" t="s">
        <v>625</v>
      </c>
      <c r="O138" s="2" t="s">
        <v>625</v>
      </c>
      <c r="P138" s="2" t="s">
        <v>625</v>
      </c>
      <c r="Q138" s="2" t="s">
        <v>625</v>
      </c>
      <c r="R138" s="2" t="s">
        <v>625</v>
      </c>
      <c r="S138" s="2" t="s">
        <v>625</v>
      </c>
      <c r="T138" s="2" t="s">
        <v>625</v>
      </c>
      <c r="U138" s="2" t="s">
        <v>43</v>
      </c>
      <c r="V138" s="2" t="s">
        <v>625</v>
      </c>
      <c r="W138" s="2" t="s">
        <v>625</v>
      </c>
      <c r="X138" s="2" t="s">
        <v>625</v>
      </c>
      <c r="Y138" s="2" t="s">
        <v>625</v>
      </c>
      <c r="Z138" s="2" t="s">
        <v>625</v>
      </c>
      <c r="AA138" s="2" t="s">
        <v>625</v>
      </c>
      <c r="AB138" s="2" t="s">
        <v>625</v>
      </c>
      <c r="AC138" s="2" t="s">
        <v>625</v>
      </c>
      <c r="AD138" s="2" t="s">
        <v>43</v>
      </c>
      <c r="AE138" s="2" t="s">
        <v>625</v>
      </c>
      <c r="AG138" s="2" t="s">
        <v>629</v>
      </c>
      <c r="AI138" s="2" t="s">
        <v>626</v>
      </c>
      <c r="AJ138" s="2">
        <v>0</v>
      </c>
      <c r="AK138" s="2" t="s">
        <v>43</v>
      </c>
    </row>
    <row r="139" spans="1:37" ht="15" customHeight="1" x14ac:dyDescent="0.35">
      <c r="A139" s="2" t="s">
        <v>297</v>
      </c>
      <c r="B139" s="2" t="s">
        <v>299</v>
      </c>
      <c r="C139" s="2" t="s">
        <v>299</v>
      </c>
      <c r="D139" s="2">
        <v>2023</v>
      </c>
      <c r="E139" s="2">
        <v>1.6679999999999999</v>
      </c>
      <c r="F139" s="2">
        <v>3.0449999999999999</v>
      </c>
      <c r="G139" s="2" t="s">
        <v>814</v>
      </c>
      <c r="H139" s="2">
        <v>1.1000000000000001</v>
      </c>
      <c r="I139" s="2">
        <v>0</v>
      </c>
      <c r="J139" s="2">
        <v>0</v>
      </c>
      <c r="K139" s="2">
        <v>0</v>
      </c>
      <c r="L139" s="2">
        <v>0</v>
      </c>
      <c r="M139" s="2" t="s">
        <v>43</v>
      </c>
      <c r="N139" s="2" t="s">
        <v>625</v>
      </c>
      <c r="O139" s="2" t="s">
        <v>625</v>
      </c>
      <c r="P139" s="2" t="s">
        <v>625</v>
      </c>
      <c r="Q139" s="2" t="s">
        <v>625</v>
      </c>
      <c r="R139" s="2" t="s">
        <v>625</v>
      </c>
      <c r="S139" s="2" t="s">
        <v>625</v>
      </c>
      <c r="T139" s="2" t="s">
        <v>625</v>
      </c>
      <c r="U139" s="2" t="s">
        <v>43</v>
      </c>
      <c r="V139" s="2" t="s">
        <v>625</v>
      </c>
      <c r="W139" s="2" t="s">
        <v>625</v>
      </c>
      <c r="X139" s="2" t="s">
        <v>625</v>
      </c>
      <c r="Y139" s="2" t="s">
        <v>625</v>
      </c>
      <c r="Z139" s="2" t="s">
        <v>625</v>
      </c>
      <c r="AA139" s="2" t="s">
        <v>625</v>
      </c>
      <c r="AB139" s="2" t="s">
        <v>625</v>
      </c>
      <c r="AC139" s="2" t="s">
        <v>625</v>
      </c>
      <c r="AD139" s="2" t="s">
        <v>43</v>
      </c>
      <c r="AE139" s="2" t="s">
        <v>625</v>
      </c>
      <c r="AG139" s="2" t="s">
        <v>629</v>
      </c>
      <c r="AI139" s="2" t="s">
        <v>626</v>
      </c>
      <c r="AJ139" s="2">
        <v>0</v>
      </c>
      <c r="AK139" s="2" t="s">
        <v>43</v>
      </c>
    </row>
    <row r="140" spans="1:37" ht="15" customHeight="1" x14ac:dyDescent="0.35">
      <c r="A140" s="2" t="s">
        <v>297</v>
      </c>
      <c r="B140" s="2" t="s">
        <v>300</v>
      </c>
      <c r="C140" s="2" t="s">
        <v>299</v>
      </c>
      <c r="D140" s="2">
        <v>2023</v>
      </c>
      <c r="E140" s="2">
        <v>0.55200000000000005</v>
      </c>
      <c r="F140" s="2" t="s">
        <v>625</v>
      </c>
      <c r="G140" s="2" t="s">
        <v>814</v>
      </c>
      <c r="H140" s="2">
        <v>1.1000000000000001</v>
      </c>
      <c r="I140" s="2">
        <v>0</v>
      </c>
      <c r="J140" s="2">
        <v>0</v>
      </c>
      <c r="K140" s="2">
        <v>0</v>
      </c>
      <c r="L140" s="2">
        <v>0</v>
      </c>
      <c r="M140" s="2" t="s">
        <v>43</v>
      </c>
      <c r="N140" s="2" t="s">
        <v>625</v>
      </c>
      <c r="O140" s="2" t="s">
        <v>625</v>
      </c>
      <c r="P140" s="2" t="s">
        <v>625</v>
      </c>
      <c r="Q140" s="2" t="s">
        <v>625</v>
      </c>
      <c r="R140" s="2" t="s">
        <v>625</v>
      </c>
      <c r="S140" s="2" t="s">
        <v>625</v>
      </c>
      <c r="T140" s="2" t="s">
        <v>625</v>
      </c>
      <c r="U140" s="2" t="s">
        <v>43</v>
      </c>
      <c r="V140" s="2" t="s">
        <v>625</v>
      </c>
      <c r="W140" s="2" t="s">
        <v>625</v>
      </c>
      <c r="X140" s="2" t="s">
        <v>625</v>
      </c>
      <c r="Y140" s="2" t="s">
        <v>625</v>
      </c>
      <c r="Z140" s="2" t="s">
        <v>625</v>
      </c>
      <c r="AA140" s="2" t="s">
        <v>625</v>
      </c>
      <c r="AB140" s="2" t="s">
        <v>625</v>
      </c>
      <c r="AC140" s="2" t="s">
        <v>625</v>
      </c>
      <c r="AD140" s="2" t="s">
        <v>43</v>
      </c>
      <c r="AE140" s="2" t="s">
        <v>625</v>
      </c>
      <c r="AG140" s="2" t="s">
        <v>629</v>
      </c>
      <c r="AI140" s="2" t="s">
        <v>626</v>
      </c>
      <c r="AJ140" s="2">
        <v>0</v>
      </c>
      <c r="AK140" s="2" t="s">
        <v>43</v>
      </c>
    </row>
    <row r="141" spans="1:37" ht="15" customHeight="1" x14ac:dyDescent="0.35">
      <c r="A141" s="2" t="s">
        <v>301</v>
      </c>
      <c r="B141" s="2" t="s">
        <v>302</v>
      </c>
      <c r="C141" s="2" t="s">
        <v>652</v>
      </c>
      <c r="D141" s="2">
        <v>2023</v>
      </c>
      <c r="E141" s="2">
        <v>0.62</v>
      </c>
      <c r="F141" s="2">
        <v>8.6</v>
      </c>
      <c r="G141" s="2" t="s">
        <v>767</v>
      </c>
      <c r="H141" s="2">
        <v>1.1000000000000001</v>
      </c>
      <c r="I141" s="2">
        <v>0</v>
      </c>
      <c r="J141" s="2">
        <v>0</v>
      </c>
      <c r="K141" s="2">
        <v>0</v>
      </c>
      <c r="L141" s="2" t="s">
        <v>625</v>
      </c>
      <c r="M141" s="2" t="s">
        <v>43</v>
      </c>
      <c r="N141" s="2" t="s">
        <v>625</v>
      </c>
      <c r="O141" s="2" t="s">
        <v>625</v>
      </c>
      <c r="P141" s="2" t="s">
        <v>625</v>
      </c>
      <c r="Q141" s="2" t="s">
        <v>625</v>
      </c>
      <c r="R141" s="2" t="s">
        <v>625</v>
      </c>
      <c r="S141" s="2" t="s">
        <v>625</v>
      </c>
      <c r="T141" s="2" t="s">
        <v>625</v>
      </c>
      <c r="U141" s="2" t="s">
        <v>43</v>
      </c>
      <c r="V141" s="2" t="s">
        <v>625</v>
      </c>
      <c r="W141" s="2" t="s">
        <v>625</v>
      </c>
      <c r="X141" s="2" t="s">
        <v>625</v>
      </c>
      <c r="Y141" s="2" t="s">
        <v>625</v>
      </c>
      <c r="Z141" s="2" t="s">
        <v>625</v>
      </c>
      <c r="AA141" s="2" t="s">
        <v>625</v>
      </c>
      <c r="AB141" s="2" t="s">
        <v>625</v>
      </c>
      <c r="AC141" s="2" t="s">
        <v>625</v>
      </c>
      <c r="AD141" s="2" t="s">
        <v>43</v>
      </c>
      <c r="AE141" s="2" t="s">
        <v>625</v>
      </c>
      <c r="AG141" s="2" t="s">
        <v>629</v>
      </c>
      <c r="AI141" s="2" t="s">
        <v>626</v>
      </c>
      <c r="AJ141" s="2">
        <v>0</v>
      </c>
      <c r="AK141" s="2" t="s">
        <v>43</v>
      </c>
    </row>
    <row r="142" spans="1:37" ht="15" customHeight="1" x14ac:dyDescent="0.35">
      <c r="A142" s="2" t="s">
        <v>303</v>
      </c>
      <c r="B142" s="2" t="s">
        <v>304</v>
      </c>
      <c r="C142" s="2" t="s">
        <v>306</v>
      </c>
      <c r="D142" s="2">
        <v>2023</v>
      </c>
      <c r="E142" s="2">
        <v>3.4000000000000002E-2</v>
      </c>
      <c r="F142" s="2" t="s">
        <v>625</v>
      </c>
      <c r="G142" s="2" t="s">
        <v>815</v>
      </c>
      <c r="H142" s="2">
        <v>1.1000000000000001</v>
      </c>
      <c r="I142" s="2">
        <v>0</v>
      </c>
      <c r="J142" s="2">
        <v>0</v>
      </c>
      <c r="K142" s="2">
        <v>0</v>
      </c>
      <c r="L142" s="2">
        <v>0</v>
      </c>
      <c r="M142" s="2" t="s">
        <v>43</v>
      </c>
      <c r="N142" s="2" t="s">
        <v>625</v>
      </c>
      <c r="O142" s="2" t="s">
        <v>625</v>
      </c>
      <c r="P142" s="2" t="s">
        <v>625</v>
      </c>
      <c r="Q142" s="2" t="s">
        <v>625</v>
      </c>
      <c r="R142" s="2" t="s">
        <v>625</v>
      </c>
      <c r="S142" s="2" t="s">
        <v>625</v>
      </c>
      <c r="T142" s="2" t="s">
        <v>625</v>
      </c>
      <c r="U142" s="2" t="s">
        <v>43</v>
      </c>
      <c r="V142" s="2" t="s">
        <v>625</v>
      </c>
      <c r="W142" s="2" t="s">
        <v>625</v>
      </c>
      <c r="X142" s="2" t="s">
        <v>625</v>
      </c>
      <c r="Y142" s="2" t="s">
        <v>625</v>
      </c>
      <c r="Z142" s="2" t="s">
        <v>625</v>
      </c>
      <c r="AA142" s="2" t="s">
        <v>625</v>
      </c>
      <c r="AB142" s="2" t="s">
        <v>625</v>
      </c>
      <c r="AC142" s="2" t="s">
        <v>625</v>
      </c>
      <c r="AD142" s="2" t="s">
        <v>43</v>
      </c>
      <c r="AE142" s="2" t="s">
        <v>625</v>
      </c>
      <c r="AG142" s="2" t="s">
        <v>629</v>
      </c>
      <c r="AI142" s="2" t="s">
        <v>626</v>
      </c>
      <c r="AJ142" s="2">
        <v>0</v>
      </c>
      <c r="AK142" s="2" t="s">
        <v>43</v>
      </c>
    </row>
    <row r="143" spans="1:37" ht="15" customHeight="1" x14ac:dyDescent="0.35">
      <c r="A143" s="2" t="s">
        <v>303</v>
      </c>
      <c r="B143" s="2" t="s">
        <v>305</v>
      </c>
      <c r="C143" s="2" t="s">
        <v>306</v>
      </c>
      <c r="D143" s="2">
        <v>2023</v>
      </c>
      <c r="E143" s="2">
        <v>0.33100000000000002</v>
      </c>
      <c r="F143" s="2" t="s">
        <v>625</v>
      </c>
      <c r="G143" s="2" t="s">
        <v>815</v>
      </c>
      <c r="H143" s="2">
        <v>1.1000000000000001</v>
      </c>
      <c r="I143" s="2">
        <v>0</v>
      </c>
      <c r="J143" s="2">
        <v>0</v>
      </c>
      <c r="K143" s="2">
        <v>0</v>
      </c>
      <c r="L143" s="2">
        <v>0</v>
      </c>
      <c r="M143" s="2" t="s">
        <v>43</v>
      </c>
      <c r="N143" s="2" t="s">
        <v>625</v>
      </c>
      <c r="O143" s="2" t="s">
        <v>625</v>
      </c>
      <c r="P143" s="2" t="s">
        <v>625</v>
      </c>
      <c r="Q143" s="2" t="s">
        <v>625</v>
      </c>
      <c r="R143" s="2" t="s">
        <v>625</v>
      </c>
      <c r="S143" s="2" t="s">
        <v>625</v>
      </c>
      <c r="T143" s="2" t="s">
        <v>625</v>
      </c>
      <c r="U143" s="2" t="s">
        <v>43</v>
      </c>
      <c r="V143" s="2" t="s">
        <v>625</v>
      </c>
      <c r="W143" s="2" t="s">
        <v>625</v>
      </c>
      <c r="X143" s="2" t="s">
        <v>625</v>
      </c>
      <c r="Y143" s="2" t="s">
        <v>625</v>
      </c>
      <c r="Z143" s="2" t="s">
        <v>625</v>
      </c>
      <c r="AA143" s="2" t="s">
        <v>625</v>
      </c>
      <c r="AB143" s="2" t="s">
        <v>625</v>
      </c>
      <c r="AC143" s="2" t="s">
        <v>625</v>
      </c>
      <c r="AD143" s="2" t="s">
        <v>43</v>
      </c>
      <c r="AE143" s="2" t="s">
        <v>625</v>
      </c>
      <c r="AG143" s="2" t="s">
        <v>629</v>
      </c>
      <c r="AI143" s="2" t="s">
        <v>626</v>
      </c>
      <c r="AJ143" s="2">
        <v>0</v>
      </c>
      <c r="AK143" s="2" t="s">
        <v>43</v>
      </c>
    </row>
    <row r="144" spans="1:37" ht="15" customHeight="1" x14ac:dyDescent="0.35">
      <c r="A144" s="2" t="s">
        <v>303</v>
      </c>
      <c r="B144" s="2" t="s">
        <v>306</v>
      </c>
      <c r="C144" s="2" t="s">
        <v>306</v>
      </c>
      <c r="D144" s="2">
        <v>2023</v>
      </c>
      <c r="E144" s="2">
        <v>1.2070000000000001</v>
      </c>
      <c r="F144" s="2">
        <v>5.016</v>
      </c>
      <c r="G144" s="2" t="s">
        <v>815</v>
      </c>
      <c r="H144" s="2">
        <v>1.1000000000000001</v>
      </c>
      <c r="I144" s="2">
        <v>0</v>
      </c>
      <c r="J144" s="2">
        <v>0</v>
      </c>
      <c r="K144" s="2">
        <v>0</v>
      </c>
      <c r="L144" s="2">
        <v>0</v>
      </c>
      <c r="M144" s="2" t="s">
        <v>43</v>
      </c>
      <c r="N144" s="2" t="s">
        <v>625</v>
      </c>
      <c r="O144" s="2" t="s">
        <v>625</v>
      </c>
      <c r="P144" s="2" t="s">
        <v>625</v>
      </c>
      <c r="Q144" s="2" t="s">
        <v>625</v>
      </c>
      <c r="R144" s="2" t="s">
        <v>625</v>
      </c>
      <c r="S144" s="2" t="s">
        <v>625</v>
      </c>
      <c r="T144" s="2" t="s">
        <v>625</v>
      </c>
      <c r="U144" s="2" t="s">
        <v>43</v>
      </c>
      <c r="V144" s="2" t="s">
        <v>625</v>
      </c>
      <c r="W144" s="2" t="s">
        <v>625</v>
      </c>
      <c r="X144" s="2" t="s">
        <v>625</v>
      </c>
      <c r="Y144" s="2" t="s">
        <v>625</v>
      </c>
      <c r="Z144" s="2" t="s">
        <v>625</v>
      </c>
      <c r="AA144" s="2" t="s">
        <v>625</v>
      </c>
      <c r="AB144" s="2" t="s">
        <v>625</v>
      </c>
      <c r="AC144" s="2" t="s">
        <v>625</v>
      </c>
      <c r="AD144" s="2" t="s">
        <v>43</v>
      </c>
      <c r="AE144" s="2" t="s">
        <v>625</v>
      </c>
      <c r="AG144" s="2" t="s">
        <v>629</v>
      </c>
      <c r="AI144" s="2" t="s">
        <v>626</v>
      </c>
      <c r="AJ144" s="2">
        <v>0</v>
      </c>
      <c r="AK144" s="2" t="s">
        <v>43</v>
      </c>
    </row>
    <row r="145" spans="1:37" ht="15" customHeight="1" x14ac:dyDescent="0.35">
      <c r="A145" s="2" t="s">
        <v>307</v>
      </c>
      <c r="B145" s="2" t="s">
        <v>308</v>
      </c>
      <c r="C145" s="2" t="s">
        <v>308</v>
      </c>
      <c r="D145" s="2">
        <v>2023</v>
      </c>
      <c r="E145" s="2" t="s">
        <v>625</v>
      </c>
      <c r="F145" s="2" t="s">
        <v>625</v>
      </c>
      <c r="G145" s="2" t="s">
        <v>816</v>
      </c>
      <c r="H145" s="2">
        <v>1.1000000000000001</v>
      </c>
      <c r="I145" s="2">
        <v>0</v>
      </c>
      <c r="J145" s="2">
        <v>0</v>
      </c>
      <c r="K145" s="2">
        <v>0</v>
      </c>
      <c r="L145" s="2">
        <v>100</v>
      </c>
      <c r="M145" s="2" t="s">
        <v>43</v>
      </c>
      <c r="N145" s="2" t="s">
        <v>625</v>
      </c>
      <c r="O145" s="2" t="s">
        <v>625</v>
      </c>
      <c r="P145" s="2" t="s">
        <v>625</v>
      </c>
      <c r="Q145" s="2" t="s">
        <v>625</v>
      </c>
      <c r="R145" s="2" t="s">
        <v>625</v>
      </c>
      <c r="S145" s="2" t="s">
        <v>625</v>
      </c>
      <c r="T145" s="2" t="s">
        <v>625</v>
      </c>
      <c r="U145" s="2" t="s">
        <v>43</v>
      </c>
      <c r="V145" s="2" t="s">
        <v>625</v>
      </c>
      <c r="W145" s="2" t="s">
        <v>625</v>
      </c>
      <c r="X145" s="2" t="s">
        <v>625</v>
      </c>
      <c r="Y145" s="2" t="s">
        <v>625</v>
      </c>
      <c r="Z145" s="2" t="s">
        <v>625</v>
      </c>
      <c r="AA145" s="2" t="s">
        <v>625</v>
      </c>
      <c r="AB145" s="2" t="s">
        <v>625</v>
      </c>
      <c r="AC145" s="2" t="s">
        <v>625</v>
      </c>
      <c r="AD145" s="2" t="s">
        <v>43</v>
      </c>
      <c r="AE145" s="2" t="s">
        <v>625</v>
      </c>
      <c r="AG145" s="2" t="s">
        <v>629</v>
      </c>
      <c r="AI145" s="2" t="s">
        <v>626</v>
      </c>
      <c r="AJ145" s="2">
        <v>0</v>
      </c>
      <c r="AK145" s="2" t="s">
        <v>43</v>
      </c>
    </row>
    <row r="146" spans="1:37" ht="15" customHeight="1" x14ac:dyDescent="0.35">
      <c r="A146" s="2" t="s">
        <v>309</v>
      </c>
      <c r="B146" s="2" t="s">
        <v>310</v>
      </c>
      <c r="C146" s="2" t="s">
        <v>310</v>
      </c>
      <c r="D146" s="2">
        <v>2023</v>
      </c>
      <c r="E146" s="2">
        <v>1.32</v>
      </c>
      <c r="F146" s="2">
        <v>3.18</v>
      </c>
      <c r="G146" s="2" t="s">
        <v>817</v>
      </c>
      <c r="H146" s="2">
        <v>2.9</v>
      </c>
      <c r="I146" s="2">
        <v>2.5</v>
      </c>
      <c r="J146" s="2">
        <v>0</v>
      </c>
      <c r="K146" s="2">
        <v>1</v>
      </c>
      <c r="L146" s="2">
        <v>0</v>
      </c>
      <c r="M146" s="2" t="s">
        <v>43</v>
      </c>
      <c r="N146" s="2" t="s">
        <v>625</v>
      </c>
      <c r="O146" s="2" t="s">
        <v>625</v>
      </c>
      <c r="P146" s="2" t="s">
        <v>625</v>
      </c>
      <c r="Q146" s="2" t="s">
        <v>625</v>
      </c>
      <c r="R146" s="2" t="s">
        <v>625</v>
      </c>
      <c r="S146" s="2" t="s">
        <v>625</v>
      </c>
      <c r="T146" s="2" t="s">
        <v>625</v>
      </c>
      <c r="U146" s="2" t="s">
        <v>43</v>
      </c>
      <c r="V146" s="2" t="s">
        <v>625</v>
      </c>
      <c r="W146" s="2" t="s">
        <v>625</v>
      </c>
      <c r="X146" s="2" t="s">
        <v>625</v>
      </c>
      <c r="Y146" s="2" t="s">
        <v>625</v>
      </c>
      <c r="Z146" s="2" t="s">
        <v>625</v>
      </c>
      <c r="AA146" s="2" t="s">
        <v>625</v>
      </c>
      <c r="AB146" s="2" t="s">
        <v>625</v>
      </c>
      <c r="AC146" s="2" t="s">
        <v>625</v>
      </c>
      <c r="AD146" s="2" t="s">
        <v>43</v>
      </c>
      <c r="AE146" s="2" t="s">
        <v>625</v>
      </c>
      <c r="AG146" s="2" t="s">
        <v>629</v>
      </c>
      <c r="AI146" s="2" t="s">
        <v>626</v>
      </c>
      <c r="AJ146" s="2">
        <v>0</v>
      </c>
      <c r="AK146" s="2" t="s">
        <v>43</v>
      </c>
    </row>
    <row r="147" spans="1:37" ht="15" customHeight="1" x14ac:dyDescent="0.35">
      <c r="A147" s="2" t="s">
        <v>311</v>
      </c>
      <c r="B147" s="2" t="s">
        <v>312</v>
      </c>
      <c r="C147" s="2" t="s">
        <v>312</v>
      </c>
      <c r="D147" s="2">
        <v>2023</v>
      </c>
      <c r="E147" s="2" t="s">
        <v>625</v>
      </c>
      <c r="F147" s="2" t="s">
        <v>625</v>
      </c>
      <c r="G147" s="2" t="s">
        <v>43</v>
      </c>
      <c r="H147" s="2">
        <v>2.1</v>
      </c>
      <c r="I147" s="2">
        <v>468</v>
      </c>
      <c r="J147" s="2">
        <v>0.64</v>
      </c>
      <c r="K147" s="2">
        <v>0.22</v>
      </c>
      <c r="L147" s="2" t="s">
        <v>625</v>
      </c>
      <c r="M147" s="2" t="s">
        <v>43</v>
      </c>
      <c r="N147" s="2" t="s">
        <v>625</v>
      </c>
      <c r="O147" s="2" t="s">
        <v>625</v>
      </c>
      <c r="P147" s="2" t="s">
        <v>625</v>
      </c>
      <c r="Q147" s="2" t="s">
        <v>625</v>
      </c>
      <c r="R147" s="2" t="s">
        <v>625</v>
      </c>
      <c r="S147" s="2" t="s">
        <v>625</v>
      </c>
      <c r="T147" s="2" t="s">
        <v>625</v>
      </c>
      <c r="U147" s="2" t="s">
        <v>43</v>
      </c>
      <c r="V147" s="2" t="s">
        <v>625</v>
      </c>
      <c r="W147" s="2" t="s">
        <v>625</v>
      </c>
      <c r="X147" s="2" t="s">
        <v>625</v>
      </c>
      <c r="Y147" s="2" t="s">
        <v>625</v>
      </c>
      <c r="Z147" s="2" t="s">
        <v>625</v>
      </c>
      <c r="AA147" s="2" t="s">
        <v>625</v>
      </c>
      <c r="AB147" s="2" t="s">
        <v>625</v>
      </c>
      <c r="AC147" s="2" t="s">
        <v>625</v>
      </c>
      <c r="AD147" s="2" t="s">
        <v>43</v>
      </c>
      <c r="AE147" s="2" t="s">
        <v>625</v>
      </c>
      <c r="AG147" s="2" t="s">
        <v>626</v>
      </c>
      <c r="AI147" s="2" t="s">
        <v>626</v>
      </c>
      <c r="AJ147" s="2">
        <v>0</v>
      </c>
      <c r="AK147" s="2" t="s">
        <v>43</v>
      </c>
    </row>
    <row r="148" spans="1:37" ht="15" customHeight="1" x14ac:dyDescent="0.35">
      <c r="A148" s="2" t="s">
        <v>313</v>
      </c>
      <c r="B148" s="2" t="s">
        <v>314</v>
      </c>
      <c r="C148" s="2" t="s">
        <v>314</v>
      </c>
      <c r="D148" s="2">
        <v>2023</v>
      </c>
      <c r="E148" s="2">
        <v>0.26</v>
      </c>
      <c r="F148" s="2">
        <v>0.60499999999999998</v>
      </c>
      <c r="G148" s="2" t="s">
        <v>818</v>
      </c>
      <c r="H148" s="2">
        <v>1.74</v>
      </c>
      <c r="I148" s="2">
        <v>0</v>
      </c>
      <c r="J148" s="2">
        <v>0</v>
      </c>
      <c r="K148" s="2">
        <v>0</v>
      </c>
      <c r="L148" s="2">
        <v>0</v>
      </c>
      <c r="M148" s="2" t="s">
        <v>43</v>
      </c>
      <c r="N148" s="2" t="s">
        <v>625</v>
      </c>
      <c r="O148" s="2" t="s">
        <v>625</v>
      </c>
      <c r="P148" s="2" t="s">
        <v>625</v>
      </c>
      <c r="Q148" s="2" t="s">
        <v>625</v>
      </c>
      <c r="R148" s="2" t="s">
        <v>625</v>
      </c>
      <c r="S148" s="2" t="s">
        <v>625</v>
      </c>
      <c r="T148" s="2" t="s">
        <v>625</v>
      </c>
      <c r="U148" s="2" t="s">
        <v>43</v>
      </c>
      <c r="V148" s="2" t="s">
        <v>625</v>
      </c>
      <c r="W148" s="2" t="s">
        <v>625</v>
      </c>
      <c r="X148" s="2" t="s">
        <v>625</v>
      </c>
      <c r="Y148" s="2" t="s">
        <v>625</v>
      </c>
      <c r="Z148" s="2" t="s">
        <v>625</v>
      </c>
      <c r="AA148" s="2" t="s">
        <v>625</v>
      </c>
      <c r="AB148" s="2" t="s">
        <v>625</v>
      </c>
      <c r="AC148" s="2" t="s">
        <v>625</v>
      </c>
      <c r="AD148" s="2" t="s">
        <v>43</v>
      </c>
      <c r="AE148" s="2" t="s">
        <v>625</v>
      </c>
      <c r="AG148" s="2" t="s">
        <v>629</v>
      </c>
      <c r="AI148" s="2" t="s">
        <v>626</v>
      </c>
      <c r="AJ148" s="2">
        <v>0</v>
      </c>
      <c r="AK148" s="2" t="s">
        <v>43</v>
      </c>
    </row>
    <row r="149" spans="1:37" ht="15" customHeight="1" x14ac:dyDescent="0.35">
      <c r="A149" s="2" t="s">
        <v>315</v>
      </c>
      <c r="B149" s="2" t="s">
        <v>316</v>
      </c>
      <c r="C149" s="2" t="s">
        <v>317</v>
      </c>
      <c r="D149" s="2">
        <v>2023</v>
      </c>
      <c r="E149" s="2">
        <v>0.5</v>
      </c>
      <c r="F149" s="2" t="s">
        <v>625</v>
      </c>
      <c r="G149" s="2" t="s">
        <v>819</v>
      </c>
      <c r="H149" s="2">
        <v>1.1000000000000001</v>
      </c>
      <c r="I149" s="2">
        <v>0</v>
      </c>
      <c r="J149" s="2">
        <v>0</v>
      </c>
      <c r="K149" s="2">
        <v>0</v>
      </c>
      <c r="L149" s="2">
        <v>0</v>
      </c>
      <c r="M149" s="2" t="s">
        <v>43</v>
      </c>
      <c r="N149" s="2" t="s">
        <v>625</v>
      </c>
      <c r="O149" s="2" t="s">
        <v>625</v>
      </c>
      <c r="P149" s="2" t="s">
        <v>625</v>
      </c>
      <c r="Q149" s="2" t="s">
        <v>625</v>
      </c>
      <c r="R149" s="2" t="s">
        <v>625</v>
      </c>
      <c r="S149" s="2" t="s">
        <v>625</v>
      </c>
      <c r="T149" s="2" t="s">
        <v>625</v>
      </c>
      <c r="U149" s="2" t="s">
        <v>43</v>
      </c>
      <c r="V149" s="2" t="s">
        <v>625</v>
      </c>
      <c r="W149" s="2" t="s">
        <v>625</v>
      </c>
      <c r="X149" s="2" t="s">
        <v>625</v>
      </c>
      <c r="Y149" s="2" t="s">
        <v>625</v>
      </c>
      <c r="Z149" s="2" t="s">
        <v>625</v>
      </c>
      <c r="AA149" s="2" t="s">
        <v>625</v>
      </c>
      <c r="AB149" s="2" t="s">
        <v>625</v>
      </c>
      <c r="AC149" s="2" t="s">
        <v>625</v>
      </c>
      <c r="AD149" s="2" t="s">
        <v>43</v>
      </c>
      <c r="AE149" s="2" t="s">
        <v>625</v>
      </c>
      <c r="AG149" s="2" t="s">
        <v>629</v>
      </c>
      <c r="AI149" s="2" t="s">
        <v>626</v>
      </c>
      <c r="AJ149" s="2">
        <v>0</v>
      </c>
      <c r="AK149" s="2" t="s">
        <v>43</v>
      </c>
    </row>
    <row r="150" spans="1:37" ht="15" customHeight="1" x14ac:dyDescent="0.35">
      <c r="A150" s="2" t="s">
        <v>315</v>
      </c>
      <c r="B150" s="2" t="s">
        <v>317</v>
      </c>
      <c r="C150" s="2" t="s">
        <v>317</v>
      </c>
      <c r="D150" s="2">
        <v>2023</v>
      </c>
      <c r="E150" s="2">
        <v>1.95</v>
      </c>
      <c r="F150" s="2" t="s">
        <v>625</v>
      </c>
      <c r="G150" s="2" t="s">
        <v>819</v>
      </c>
      <c r="H150" s="2">
        <v>1.1000000000000001</v>
      </c>
      <c r="I150" s="2">
        <v>0</v>
      </c>
      <c r="J150" s="2">
        <v>0</v>
      </c>
      <c r="K150" s="2">
        <v>0</v>
      </c>
      <c r="L150" s="2">
        <v>0</v>
      </c>
      <c r="M150" s="2" t="s">
        <v>43</v>
      </c>
      <c r="N150" s="2" t="s">
        <v>625</v>
      </c>
      <c r="O150" s="2" t="s">
        <v>625</v>
      </c>
      <c r="P150" s="2" t="s">
        <v>625</v>
      </c>
      <c r="Q150" s="2" t="s">
        <v>625</v>
      </c>
      <c r="R150" s="2" t="s">
        <v>625</v>
      </c>
      <c r="S150" s="2" t="s">
        <v>625</v>
      </c>
      <c r="T150" s="2" t="s">
        <v>625</v>
      </c>
      <c r="U150" s="2" t="s">
        <v>43</v>
      </c>
      <c r="V150" s="2" t="s">
        <v>625</v>
      </c>
      <c r="W150" s="2" t="s">
        <v>625</v>
      </c>
      <c r="X150" s="2" t="s">
        <v>625</v>
      </c>
      <c r="Y150" s="2" t="s">
        <v>625</v>
      </c>
      <c r="Z150" s="2" t="s">
        <v>625</v>
      </c>
      <c r="AA150" s="2" t="s">
        <v>625</v>
      </c>
      <c r="AB150" s="2" t="s">
        <v>625</v>
      </c>
      <c r="AC150" s="2" t="s">
        <v>625</v>
      </c>
      <c r="AD150" s="2" t="s">
        <v>43</v>
      </c>
      <c r="AE150" s="2" t="s">
        <v>625</v>
      </c>
      <c r="AG150" s="2" t="s">
        <v>629</v>
      </c>
      <c r="AI150" s="2" t="s">
        <v>626</v>
      </c>
      <c r="AJ150" s="2">
        <v>0</v>
      </c>
      <c r="AK150" s="2" t="s">
        <v>43</v>
      </c>
    </row>
    <row r="151" spans="1:37" ht="15" customHeight="1" x14ac:dyDescent="0.35">
      <c r="A151" s="2" t="s">
        <v>315</v>
      </c>
      <c r="B151" s="2" t="s">
        <v>318</v>
      </c>
      <c r="C151" s="2" t="s">
        <v>317</v>
      </c>
      <c r="D151" s="2">
        <v>2023</v>
      </c>
      <c r="E151" s="2" t="s">
        <v>625</v>
      </c>
      <c r="F151" s="2" t="s">
        <v>625</v>
      </c>
      <c r="G151" s="2" t="s">
        <v>819</v>
      </c>
      <c r="H151" s="2">
        <v>1.1000000000000001</v>
      </c>
      <c r="I151" s="2">
        <v>0</v>
      </c>
      <c r="J151" s="2">
        <v>0</v>
      </c>
      <c r="K151" s="2">
        <v>0</v>
      </c>
      <c r="L151" s="2">
        <v>0</v>
      </c>
      <c r="M151" s="2" t="s">
        <v>43</v>
      </c>
      <c r="N151" s="2" t="s">
        <v>625</v>
      </c>
      <c r="O151" s="2" t="s">
        <v>625</v>
      </c>
      <c r="P151" s="2" t="s">
        <v>625</v>
      </c>
      <c r="Q151" s="2" t="s">
        <v>625</v>
      </c>
      <c r="R151" s="2" t="s">
        <v>625</v>
      </c>
      <c r="S151" s="2" t="s">
        <v>625</v>
      </c>
      <c r="T151" s="2" t="s">
        <v>625</v>
      </c>
      <c r="U151" s="2" t="s">
        <v>43</v>
      </c>
      <c r="V151" s="2" t="s">
        <v>625</v>
      </c>
      <c r="W151" s="2" t="s">
        <v>625</v>
      </c>
      <c r="X151" s="2" t="s">
        <v>625</v>
      </c>
      <c r="Y151" s="2" t="s">
        <v>625</v>
      </c>
      <c r="Z151" s="2" t="s">
        <v>625</v>
      </c>
      <c r="AA151" s="2" t="s">
        <v>625</v>
      </c>
      <c r="AB151" s="2" t="s">
        <v>625</v>
      </c>
      <c r="AC151" s="2" t="s">
        <v>625</v>
      </c>
      <c r="AD151" s="2" t="s">
        <v>43</v>
      </c>
      <c r="AE151" s="2" t="s">
        <v>625</v>
      </c>
      <c r="AG151" s="2" t="s">
        <v>629</v>
      </c>
      <c r="AI151" s="2" t="s">
        <v>626</v>
      </c>
      <c r="AJ151" s="2">
        <v>0</v>
      </c>
      <c r="AK151" s="2" t="s">
        <v>43</v>
      </c>
    </row>
    <row r="152" spans="1:37" ht="15" customHeight="1" x14ac:dyDescent="0.35">
      <c r="A152" s="2" t="s">
        <v>315</v>
      </c>
      <c r="B152" s="2" t="s">
        <v>319</v>
      </c>
      <c r="C152" s="2" t="s">
        <v>317</v>
      </c>
      <c r="D152" s="2">
        <v>2023</v>
      </c>
      <c r="E152" s="2">
        <v>0.3</v>
      </c>
      <c r="F152" s="2" t="s">
        <v>625</v>
      </c>
      <c r="G152" s="2" t="s">
        <v>819</v>
      </c>
      <c r="H152" s="2">
        <v>1.1000000000000001</v>
      </c>
      <c r="I152" s="2">
        <v>0</v>
      </c>
      <c r="J152" s="2">
        <v>0</v>
      </c>
      <c r="K152" s="2">
        <v>0</v>
      </c>
      <c r="L152" s="2">
        <v>0</v>
      </c>
      <c r="M152" s="2" t="s">
        <v>43</v>
      </c>
      <c r="N152" s="2" t="s">
        <v>625</v>
      </c>
      <c r="O152" s="2" t="s">
        <v>625</v>
      </c>
      <c r="P152" s="2" t="s">
        <v>625</v>
      </c>
      <c r="Q152" s="2" t="s">
        <v>625</v>
      </c>
      <c r="R152" s="2" t="s">
        <v>625</v>
      </c>
      <c r="S152" s="2" t="s">
        <v>625</v>
      </c>
      <c r="T152" s="2" t="s">
        <v>625</v>
      </c>
      <c r="U152" s="2" t="s">
        <v>43</v>
      </c>
      <c r="V152" s="2" t="s">
        <v>625</v>
      </c>
      <c r="W152" s="2" t="s">
        <v>625</v>
      </c>
      <c r="X152" s="2" t="s">
        <v>625</v>
      </c>
      <c r="Y152" s="2" t="s">
        <v>625</v>
      </c>
      <c r="Z152" s="2" t="s">
        <v>625</v>
      </c>
      <c r="AA152" s="2" t="s">
        <v>625</v>
      </c>
      <c r="AB152" s="2" t="s">
        <v>625</v>
      </c>
      <c r="AC152" s="2" t="s">
        <v>625</v>
      </c>
      <c r="AD152" s="2" t="s">
        <v>43</v>
      </c>
      <c r="AE152" s="2" t="s">
        <v>625</v>
      </c>
      <c r="AG152" s="2" t="s">
        <v>629</v>
      </c>
      <c r="AI152" s="2" t="s">
        <v>626</v>
      </c>
      <c r="AJ152" s="2">
        <v>0</v>
      </c>
      <c r="AK152" s="2" t="s">
        <v>43</v>
      </c>
    </row>
    <row r="153" spans="1:37" ht="15" customHeight="1" x14ac:dyDescent="0.35">
      <c r="A153" s="2" t="s">
        <v>320</v>
      </c>
      <c r="B153" s="2" t="s">
        <v>321</v>
      </c>
      <c r="C153" s="2" t="s">
        <v>653</v>
      </c>
      <c r="D153" s="2">
        <v>2023</v>
      </c>
      <c r="E153" s="2">
        <v>0.47</v>
      </c>
      <c r="F153" s="2" t="s">
        <v>625</v>
      </c>
      <c r="G153" s="2" t="s">
        <v>759</v>
      </c>
      <c r="H153" s="2">
        <v>1.1000000000000001</v>
      </c>
      <c r="I153" s="2">
        <v>1.3</v>
      </c>
      <c r="J153" s="2">
        <v>0</v>
      </c>
      <c r="K153" s="2">
        <v>0</v>
      </c>
      <c r="L153" s="2">
        <v>0</v>
      </c>
      <c r="M153" s="2" t="s">
        <v>43</v>
      </c>
      <c r="N153" s="2" t="s">
        <v>625</v>
      </c>
      <c r="O153" s="2" t="s">
        <v>625</v>
      </c>
      <c r="P153" s="2" t="s">
        <v>625</v>
      </c>
      <c r="Q153" s="2" t="s">
        <v>625</v>
      </c>
      <c r="R153" s="2" t="s">
        <v>625</v>
      </c>
      <c r="S153" s="2" t="s">
        <v>625</v>
      </c>
      <c r="T153" s="2" t="s">
        <v>625</v>
      </c>
      <c r="U153" s="2" t="s">
        <v>43</v>
      </c>
      <c r="V153" s="2" t="s">
        <v>625</v>
      </c>
      <c r="W153" s="2" t="s">
        <v>625</v>
      </c>
      <c r="X153" s="2" t="s">
        <v>625</v>
      </c>
      <c r="Y153" s="2" t="s">
        <v>625</v>
      </c>
      <c r="Z153" s="2" t="s">
        <v>625</v>
      </c>
      <c r="AA153" s="2" t="s">
        <v>625</v>
      </c>
      <c r="AB153" s="2" t="s">
        <v>625</v>
      </c>
      <c r="AC153" s="2" t="s">
        <v>625</v>
      </c>
      <c r="AD153" s="2" t="s">
        <v>43</v>
      </c>
      <c r="AE153" s="2" t="s">
        <v>625</v>
      </c>
      <c r="AG153" s="2" t="s">
        <v>629</v>
      </c>
      <c r="AI153" s="2" t="s">
        <v>626</v>
      </c>
      <c r="AJ153" s="2">
        <v>0</v>
      </c>
      <c r="AK153" s="2" t="s">
        <v>43</v>
      </c>
    </row>
    <row r="154" spans="1:37" ht="15" customHeight="1" x14ac:dyDescent="0.35">
      <c r="A154" s="2" t="s">
        <v>320</v>
      </c>
      <c r="B154" s="2" t="s">
        <v>322</v>
      </c>
      <c r="C154" s="2" t="s">
        <v>653</v>
      </c>
      <c r="D154" s="2">
        <v>2023</v>
      </c>
      <c r="E154" s="2">
        <v>2.4700000000000002</v>
      </c>
      <c r="F154" s="2" t="s">
        <v>625</v>
      </c>
      <c r="G154" s="2" t="s">
        <v>759</v>
      </c>
      <c r="H154" s="2">
        <v>1.1000000000000001</v>
      </c>
      <c r="I154" s="2">
        <v>1.3</v>
      </c>
      <c r="J154" s="2">
        <v>0</v>
      </c>
      <c r="K154" s="2">
        <v>0</v>
      </c>
      <c r="L154" s="2">
        <v>0</v>
      </c>
      <c r="M154" s="2" t="s">
        <v>43</v>
      </c>
      <c r="N154" s="2" t="s">
        <v>625</v>
      </c>
      <c r="O154" s="2" t="s">
        <v>625</v>
      </c>
      <c r="P154" s="2" t="s">
        <v>625</v>
      </c>
      <c r="Q154" s="2" t="s">
        <v>625</v>
      </c>
      <c r="R154" s="2" t="s">
        <v>625</v>
      </c>
      <c r="S154" s="2" t="s">
        <v>625</v>
      </c>
      <c r="T154" s="2" t="s">
        <v>625</v>
      </c>
      <c r="U154" s="2" t="s">
        <v>43</v>
      </c>
      <c r="V154" s="2" t="s">
        <v>625</v>
      </c>
      <c r="W154" s="2" t="s">
        <v>625</v>
      </c>
      <c r="X154" s="2" t="s">
        <v>625</v>
      </c>
      <c r="Y154" s="2" t="s">
        <v>625</v>
      </c>
      <c r="Z154" s="2" t="s">
        <v>625</v>
      </c>
      <c r="AA154" s="2" t="s">
        <v>625</v>
      </c>
      <c r="AB154" s="2" t="s">
        <v>625</v>
      </c>
      <c r="AC154" s="2" t="s">
        <v>625</v>
      </c>
      <c r="AD154" s="2" t="s">
        <v>43</v>
      </c>
      <c r="AE154" s="2" t="s">
        <v>625</v>
      </c>
      <c r="AG154" s="2" t="s">
        <v>629</v>
      </c>
      <c r="AI154" s="2" t="s">
        <v>626</v>
      </c>
      <c r="AJ154" s="2">
        <v>0</v>
      </c>
      <c r="AK154" s="2" t="s">
        <v>43</v>
      </c>
    </row>
    <row r="155" spans="1:37" ht="15" customHeight="1" x14ac:dyDescent="0.35">
      <c r="A155" s="2" t="s">
        <v>323</v>
      </c>
      <c r="B155" s="2" t="s">
        <v>324</v>
      </c>
      <c r="C155" s="2" t="s">
        <v>654</v>
      </c>
      <c r="D155" s="2">
        <v>2023</v>
      </c>
      <c r="E155" s="2">
        <v>3.619443</v>
      </c>
      <c r="F155" s="2">
        <v>2.1168499999999999</v>
      </c>
      <c r="G155" s="2" t="s">
        <v>820</v>
      </c>
      <c r="H155" s="2">
        <v>0.9</v>
      </c>
      <c r="I155" s="2">
        <v>0</v>
      </c>
      <c r="J155" s="2">
        <v>0</v>
      </c>
      <c r="K155" s="2">
        <v>0</v>
      </c>
      <c r="L155" s="2">
        <v>6.6</v>
      </c>
      <c r="M155" s="2" t="s">
        <v>43</v>
      </c>
      <c r="N155" s="2" t="s">
        <v>625</v>
      </c>
      <c r="O155" s="2" t="s">
        <v>625</v>
      </c>
      <c r="P155" s="2" t="s">
        <v>625</v>
      </c>
      <c r="Q155" s="2" t="s">
        <v>625</v>
      </c>
      <c r="R155" s="2" t="s">
        <v>625</v>
      </c>
      <c r="S155" s="2" t="s">
        <v>625</v>
      </c>
      <c r="T155" s="2" t="s">
        <v>625</v>
      </c>
      <c r="U155" s="2" t="s">
        <v>43</v>
      </c>
      <c r="V155" s="2" t="s">
        <v>625</v>
      </c>
      <c r="W155" s="2" t="s">
        <v>625</v>
      </c>
      <c r="X155" s="2" t="s">
        <v>625</v>
      </c>
      <c r="Y155" s="2" t="s">
        <v>625</v>
      </c>
      <c r="Z155" s="2" t="s">
        <v>625</v>
      </c>
      <c r="AA155" s="2" t="s">
        <v>625</v>
      </c>
      <c r="AB155" s="2" t="s">
        <v>625</v>
      </c>
      <c r="AC155" s="2" t="s">
        <v>625</v>
      </c>
      <c r="AD155" s="2" t="s">
        <v>43</v>
      </c>
      <c r="AE155" s="2" t="s">
        <v>625</v>
      </c>
      <c r="AG155" s="2" t="s">
        <v>629</v>
      </c>
      <c r="AI155" s="2" t="s">
        <v>626</v>
      </c>
      <c r="AJ155" s="2">
        <v>0</v>
      </c>
      <c r="AK155" s="2" t="s">
        <v>43</v>
      </c>
    </row>
    <row r="156" spans="1:37" ht="15" customHeight="1" x14ac:dyDescent="0.35">
      <c r="A156" s="2" t="s">
        <v>327</v>
      </c>
      <c r="B156" s="2" t="s">
        <v>328</v>
      </c>
      <c r="C156" s="2" t="s">
        <v>328</v>
      </c>
      <c r="D156" s="2">
        <v>2023</v>
      </c>
      <c r="E156" s="2">
        <v>9.1809999999999992</v>
      </c>
      <c r="F156" s="2" t="s">
        <v>625</v>
      </c>
      <c r="G156" s="2" t="s">
        <v>821</v>
      </c>
      <c r="H156" s="2">
        <v>2.1</v>
      </c>
      <c r="I156" s="2">
        <v>468</v>
      </c>
      <c r="J156" s="2">
        <v>0.64</v>
      </c>
      <c r="K156" s="2">
        <v>0.22</v>
      </c>
      <c r="L156" s="2" t="s">
        <v>625</v>
      </c>
      <c r="M156" s="2" t="s">
        <v>627</v>
      </c>
      <c r="N156" s="2" t="s">
        <v>625</v>
      </c>
      <c r="O156" s="2" t="s">
        <v>625</v>
      </c>
      <c r="P156" s="2" t="s">
        <v>625</v>
      </c>
      <c r="Q156" s="2" t="s">
        <v>625</v>
      </c>
      <c r="R156" s="2" t="s">
        <v>625</v>
      </c>
      <c r="S156" s="2" t="s">
        <v>625</v>
      </c>
      <c r="T156" s="2" t="s">
        <v>625</v>
      </c>
      <c r="U156" s="2" t="s">
        <v>627</v>
      </c>
      <c r="V156" s="2" t="s">
        <v>625</v>
      </c>
      <c r="W156" s="2" t="s">
        <v>625</v>
      </c>
      <c r="X156" s="2" t="s">
        <v>625</v>
      </c>
      <c r="Y156" s="2" t="s">
        <v>625</v>
      </c>
      <c r="Z156" s="2" t="s">
        <v>625</v>
      </c>
      <c r="AA156" s="2" t="s">
        <v>625</v>
      </c>
      <c r="AB156" s="2" t="s">
        <v>625</v>
      </c>
      <c r="AC156" s="2" t="s">
        <v>625</v>
      </c>
      <c r="AD156" s="2" t="s">
        <v>822</v>
      </c>
      <c r="AE156" s="2" t="s">
        <v>625</v>
      </c>
      <c r="AG156" s="2" t="s">
        <v>626</v>
      </c>
      <c r="AI156" s="2" t="s">
        <v>626</v>
      </c>
      <c r="AJ156" s="2">
        <v>0</v>
      </c>
      <c r="AK156" s="2" t="s">
        <v>43</v>
      </c>
    </row>
    <row r="157" spans="1:37" ht="15" customHeight="1" x14ac:dyDescent="0.35">
      <c r="A157" s="2" t="s">
        <v>329</v>
      </c>
      <c r="B157" s="2" t="s">
        <v>330</v>
      </c>
      <c r="C157" s="2" t="s">
        <v>330</v>
      </c>
      <c r="D157" s="2">
        <v>2023</v>
      </c>
      <c r="E157" s="2">
        <v>1.85</v>
      </c>
      <c r="F157" s="2" t="s">
        <v>625</v>
      </c>
      <c r="G157" s="2" t="s">
        <v>627</v>
      </c>
      <c r="H157" s="2">
        <v>2.1</v>
      </c>
      <c r="I157" s="2">
        <v>468</v>
      </c>
      <c r="J157" s="2">
        <v>0.64</v>
      </c>
      <c r="K157" s="2">
        <v>0.22</v>
      </c>
      <c r="L157" s="2" t="s">
        <v>625</v>
      </c>
      <c r="M157" s="2" t="s">
        <v>625</v>
      </c>
      <c r="N157" s="2" t="s">
        <v>625</v>
      </c>
      <c r="O157" s="2" t="s">
        <v>625</v>
      </c>
      <c r="P157" s="2" t="s">
        <v>625</v>
      </c>
      <c r="Q157" s="2" t="s">
        <v>625</v>
      </c>
      <c r="R157" s="2" t="s">
        <v>625</v>
      </c>
      <c r="S157" s="2" t="s">
        <v>625</v>
      </c>
      <c r="T157" s="2" t="s">
        <v>625</v>
      </c>
      <c r="U157" s="2" t="s">
        <v>625</v>
      </c>
      <c r="V157" s="2" t="s">
        <v>625</v>
      </c>
      <c r="W157" s="2" t="s">
        <v>625</v>
      </c>
      <c r="X157" s="2" t="s">
        <v>625</v>
      </c>
      <c r="Y157" s="2" t="s">
        <v>625</v>
      </c>
      <c r="Z157" s="2" t="s">
        <v>625</v>
      </c>
      <c r="AA157" s="2" t="s">
        <v>625</v>
      </c>
      <c r="AB157" s="2" t="s">
        <v>625</v>
      </c>
      <c r="AC157" s="2" t="s">
        <v>625</v>
      </c>
      <c r="AD157" s="2" t="s">
        <v>625</v>
      </c>
      <c r="AE157" s="2" t="s">
        <v>625</v>
      </c>
      <c r="AG157" s="2" t="s">
        <v>626</v>
      </c>
      <c r="AI157" s="2" t="s">
        <v>626</v>
      </c>
      <c r="AJ157" s="2">
        <v>0</v>
      </c>
      <c r="AK157" s="2" t="s">
        <v>43</v>
      </c>
    </row>
    <row r="158" spans="1:37" ht="15" customHeight="1" x14ac:dyDescent="0.35">
      <c r="A158" s="2" t="s">
        <v>331</v>
      </c>
      <c r="B158" s="2" t="s">
        <v>332</v>
      </c>
      <c r="C158" s="2" t="s">
        <v>344</v>
      </c>
      <c r="D158" s="2">
        <v>2023</v>
      </c>
      <c r="E158" s="2">
        <v>0.13300000000000001</v>
      </c>
      <c r="F158" s="2" t="s">
        <v>625</v>
      </c>
      <c r="G158" s="2" t="s">
        <v>823</v>
      </c>
      <c r="H158" s="2">
        <v>0.9</v>
      </c>
      <c r="I158" s="2">
        <v>0</v>
      </c>
      <c r="J158" s="2">
        <v>0</v>
      </c>
      <c r="K158" s="2">
        <v>0</v>
      </c>
      <c r="L158" s="2">
        <v>0</v>
      </c>
      <c r="M158" s="2" t="s">
        <v>43</v>
      </c>
      <c r="N158" s="2" t="s">
        <v>625</v>
      </c>
      <c r="O158" s="2" t="s">
        <v>625</v>
      </c>
      <c r="P158" s="2" t="s">
        <v>625</v>
      </c>
      <c r="Q158" s="2" t="s">
        <v>625</v>
      </c>
      <c r="R158" s="2" t="s">
        <v>625</v>
      </c>
      <c r="S158" s="2" t="s">
        <v>625</v>
      </c>
      <c r="T158" s="2" t="s">
        <v>625</v>
      </c>
      <c r="U158" s="2" t="s">
        <v>43</v>
      </c>
      <c r="V158" s="2" t="s">
        <v>625</v>
      </c>
      <c r="W158" s="2" t="s">
        <v>625</v>
      </c>
      <c r="X158" s="2" t="s">
        <v>625</v>
      </c>
      <c r="Y158" s="2" t="s">
        <v>625</v>
      </c>
      <c r="Z158" s="2" t="s">
        <v>625</v>
      </c>
      <c r="AA158" s="2" t="s">
        <v>625</v>
      </c>
      <c r="AB158" s="2" t="s">
        <v>625</v>
      </c>
      <c r="AC158" s="2" t="s">
        <v>625</v>
      </c>
      <c r="AD158" s="2" t="s">
        <v>43</v>
      </c>
      <c r="AE158" s="2" t="s">
        <v>625</v>
      </c>
      <c r="AG158" s="2" t="s">
        <v>629</v>
      </c>
      <c r="AI158" s="2" t="s">
        <v>626</v>
      </c>
      <c r="AJ158" s="2">
        <v>0</v>
      </c>
      <c r="AK158" s="2" t="s">
        <v>43</v>
      </c>
    </row>
    <row r="159" spans="1:37" ht="15" customHeight="1" x14ac:dyDescent="0.35">
      <c r="A159" s="2" t="s">
        <v>331</v>
      </c>
      <c r="B159" s="2" t="s">
        <v>333</v>
      </c>
      <c r="C159" s="2" t="s">
        <v>344</v>
      </c>
      <c r="D159" s="2">
        <v>2023</v>
      </c>
      <c r="E159" s="2">
        <v>0.1045</v>
      </c>
      <c r="F159" s="2" t="s">
        <v>625</v>
      </c>
      <c r="G159" s="2" t="s">
        <v>823</v>
      </c>
      <c r="H159" s="2">
        <v>0.9</v>
      </c>
      <c r="I159" s="2">
        <v>0</v>
      </c>
      <c r="J159" s="2">
        <v>0</v>
      </c>
      <c r="K159" s="2">
        <v>0</v>
      </c>
      <c r="L159" s="2">
        <v>0</v>
      </c>
      <c r="M159" s="2" t="s">
        <v>43</v>
      </c>
      <c r="N159" s="2" t="s">
        <v>625</v>
      </c>
      <c r="O159" s="2" t="s">
        <v>625</v>
      </c>
      <c r="P159" s="2" t="s">
        <v>625</v>
      </c>
      <c r="Q159" s="2" t="s">
        <v>625</v>
      </c>
      <c r="R159" s="2" t="s">
        <v>625</v>
      </c>
      <c r="S159" s="2" t="s">
        <v>625</v>
      </c>
      <c r="T159" s="2" t="s">
        <v>625</v>
      </c>
      <c r="U159" s="2" t="s">
        <v>43</v>
      </c>
      <c r="V159" s="2" t="s">
        <v>625</v>
      </c>
      <c r="W159" s="2" t="s">
        <v>625</v>
      </c>
      <c r="X159" s="2" t="s">
        <v>625</v>
      </c>
      <c r="Y159" s="2" t="s">
        <v>625</v>
      </c>
      <c r="Z159" s="2" t="s">
        <v>625</v>
      </c>
      <c r="AA159" s="2" t="s">
        <v>625</v>
      </c>
      <c r="AB159" s="2" t="s">
        <v>625</v>
      </c>
      <c r="AC159" s="2" t="s">
        <v>625</v>
      </c>
      <c r="AD159" s="2" t="s">
        <v>43</v>
      </c>
      <c r="AE159" s="2" t="s">
        <v>625</v>
      </c>
      <c r="AG159" s="2" t="s">
        <v>629</v>
      </c>
      <c r="AI159" s="2" t="s">
        <v>626</v>
      </c>
      <c r="AJ159" s="2">
        <v>0</v>
      </c>
      <c r="AK159" s="2" t="s">
        <v>43</v>
      </c>
    </row>
    <row r="160" spans="1:37" ht="15" customHeight="1" x14ac:dyDescent="0.35">
      <c r="A160" s="2" t="s">
        <v>331</v>
      </c>
      <c r="B160" s="2" t="s">
        <v>334</v>
      </c>
      <c r="C160" s="2" t="s">
        <v>344</v>
      </c>
      <c r="D160" s="2">
        <v>2023</v>
      </c>
      <c r="E160" s="2">
        <v>0.31659999999999999</v>
      </c>
      <c r="F160" s="2" t="s">
        <v>625</v>
      </c>
      <c r="G160" s="2" t="s">
        <v>823</v>
      </c>
      <c r="H160" s="2">
        <v>0.9</v>
      </c>
      <c r="I160" s="2">
        <v>0</v>
      </c>
      <c r="J160" s="2">
        <v>0</v>
      </c>
      <c r="K160" s="2">
        <v>0</v>
      </c>
      <c r="L160" s="2">
        <v>0</v>
      </c>
      <c r="M160" s="2" t="s">
        <v>43</v>
      </c>
      <c r="N160" s="2" t="s">
        <v>625</v>
      </c>
      <c r="O160" s="2" t="s">
        <v>625</v>
      </c>
      <c r="P160" s="2" t="s">
        <v>625</v>
      </c>
      <c r="Q160" s="2" t="s">
        <v>625</v>
      </c>
      <c r="R160" s="2" t="s">
        <v>625</v>
      </c>
      <c r="S160" s="2" t="s">
        <v>625</v>
      </c>
      <c r="T160" s="2" t="s">
        <v>625</v>
      </c>
      <c r="U160" s="2" t="s">
        <v>43</v>
      </c>
      <c r="V160" s="2" t="s">
        <v>625</v>
      </c>
      <c r="W160" s="2" t="s">
        <v>625</v>
      </c>
      <c r="X160" s="2" t="s">
        <v>625</v>
      </c>
      <c r="Y160" s="2" t="s">
        <v>625</v>
      </c>
      <c r="Z160" s="2" t="s">
        <v>625</v>
      </c>
      <c r="AA160" s="2" t="s">
        <v>625</v>
      </c>
      <c r="AB160" s="2" t="s">
        <v>625</v>
      </c>
      <c r="AC160" s="2" t="s">
        <v>625</v>
      </c>
      <c r="AD160" s="2" t="s">
        <v>43</v>
      </c>
      <c r="AE160" s="2" t="s">
        <v>625</v>
      </c>
      <c r="AG160" s="2" t="s">
        <v>629</v>
      </c>
      <c r="AI160" s="2" t="s">
        <v>626</v>
      </c>
      <c r="AJ160" s="2">
        <v>0</v>
      </c>
      <c r="AK160" s="2" t="s">
        <v>43</v>
      </c>
    </row>
    <row r="161" spans="1:37" ht="15" customHeight="1" x14ac:dyDescent="0.35">
      <c r="A161" s="2" t="s">
        <v>331</v>
      </c>
      <c r="B161" s="2" t="s">
        <v>335</v>
      </c>
      <c r="C161" s="2" t="s">
        <v>344</v>
      </c>
      <c r="D161" s="2">
        <v>2023</v>
      </c>
      <c r="E161" s="2">
        <v>0.1113</v>
      </c>
      <c r="F161" s="2" t="s">
        <v>625</v>
      </c>
      <c r="G161" s="2" t="s">
        <v>823</v>
      </c>
      <c r="H161" s="2">
        <v>0.9</v>
      </c>
      <c r="I161" s="2">
        <v>0</v>
      </c>
      <c r="J161" s="2">
        <v>0</v>
      </c>
      <c r="K161" s="2">
        <v>0</v>
      </c>
      <c r="L161" s="2">
        <v>0</v>
      </c>
      <c r="M161" s="2" t="s">
        <v>43</v>
      </c>
      <c r="N161" s="2" t="s">
        <v>625</v>
      </c>
      <c r="O161" s="2" t="s">
        <v>625</v>
      </c>
      <c r="P161" s="2" t="s">
        <v>625</v>
      </c>
      <c r="Q161" s="2" t="s">
        <v>625</v>
      </c>
      <c r="R161" s="2" t="s">
        <v>625</v>
      </c>
      <c r="S161" s="2" t="s">
        <v>625</v>
      </c>
      <c r="T161" s="2" t="s">
        <v>625</v>
      </c>
      <c r="U161" s="2" t="s">
        <v>43</v>
      </c>
      <c r="V161" s="2" t="s">
        <v>625</v>
      </c>
      <c r="W161" s="2" t="s">
        <v>625</v>
      </c>
      <c r="X161" s="2" t="s">
        <v>625</v>
      </c>
      <c r="Y161" s="2" t="s">
        <v>625</v>
      </c>
      <c r="Z161" s="2" t="s">
        <v>625</v>
      </c>
      <c r="AA161" s="2" t="s">
        <v>625</v>
      </c>
      <c r="AB161" s="2" t="s">
        <v>625</v>
      </c>
      <c r="AC161" s="2" t="s">
        <v>625</v>
      </c>
      <c r="AD161" s="2" t="s">
        <v>43</v>
      </c>
      <c r="AE161" s="2" t="s">
        <v>625</v>
      </c>
      <c r="AG161" s="2" t="s">
        <v>629</v>
      </c>
      <c r="AI161" s="2" t="s">
        <v>626</v>
      </c>
      <c r="AJ161" s="2">
        <v>0</v>
      </c>
      <c r="AK161" s="2" t="s">
        <v>43</v>
      </c>
    </row>
    <row r="162" spans="1:37" ht="15" customHeight="1" x14ac:dyDescent="0.35">
      <c r="A162" s="2" t="s">
        <v>331</v>
      </c>
      <c r="B162" s="2" t="s">
        <v>336</v>
      </c>
      <c r="C162" s="2" t="s">
        <v>344</v>
      </c>
      <c r="D162" s="2">
        <v>2023</v>
      </c>
      <c r="E162" s="2">
        <v>8.6400000000000005E-2</v>
      </c>
      <c r="F162" s="2" t="s">
        <v>625</v>
      </c>
      <c r="G162" s="2" t="s">
        <v>823</v>
      </c>
      <c r="H162" s="2">
        <v>0.9</v>
      </c>
      <c r="I162" s="2">
        <v>0</v>
      </c>
      <c r="J162" s="2">
        <v>0</v>
      </c>
      <c r="K162" s="2">
        <v>0</v>
      </c>
      <c r="L162" s="2">
        <v>0</v>
      </c>
      <c r="M162" s="2" t="s">
        <v>43</v>
      </c>
      <c r="N162" s="2" t="s">
        <v>625</v>
      </c>
      <c r="O162" s="2" t="s">
        <v>625</v>
      </c>
      <c r="P162" s="2" t="s">
        <v>625</v>
      </c>
      <c r="Q162" s="2" t="s">
        <v>625</v>
      </c>
      <c r="R162" s="2" t="s">
        <v>625</v>
      </c>
      <c r="S162" s="2" t="s">
        <v>625</v>
      </c>
      <c r="T162" s="2" t="s">
        <v>625</v>
      </c>
      <c r="U162" s="2" t="s">
        <v>43</v>
      </c>
      <c r="V162" s="2" t="s">
        <v>625</v>
      </c>
      <c r="W162" s="2" t="s">
        <v>625</v>
      </c>
      <c r="X162" s="2" t="s">
        <v>625</v>
      </c>
      <c r="Y162" s="2" t="s">
        <v>625</v>
      </c>
      <c r="Z162" s="2" t="s">
        <v>625</v>
      </c>
      <c r="AA162" s="2" t="s">
        <v>625</v>
      </c>
      <c r="AB162" s="2" t="s">
        <v>625</v>
      </c>
      <c r="AC162" s="2" t="s">
        <v>625</v>
      </c>
      <c r="AD162" s="2" t="s">
        <v>43</v>
      </c>
      <c r="AE162" s="2" t="s">
        <v>625</v>
      </c>
      <c r="AG162" s="2" t="s">
        <v>629</v>
      </c>
      <c r="AI162" s="2" t="s">
        <v>626</v>
      </c>
      <c r="AJ162" s="2">
        <v>0</v>
      </c>
      <c r="AK162" s="2" t="s">
        <v>43</v>
      </c>
    </row>
    <row r="163" spans="1:37" ht="15" customHeight="1" x14ac:dyDescent="0.35">
      <c r="A163" s="2" t="s">
        <v>331</v>
      </c>
      <c r="B163" s="2" t="s">
        <v>337</v>
      </c>
      <c r="C163" s="2" t="s">
        <v>344</v>
      </c>
      <c r="D163" s="2">
        <v>2023</v>
      </c>
      <c r="E163" s="2">
        <v>8.7800000000000003E-2</v>
      </c>
      <c r="F163" s="2" t="s">
        <v>625</v>
      </c>
      <c r="G163" s="2" t="s">
        <v>823</v>
      </c>
      <c r="H163" s="2">
        <v>0.9</v>
      </c>
      <c r="I163" s="2">
        <v>0</v>
      </c>
      <c r="J163" s="2">
        <v>0</v>
      </c>
      <c r="K163" s="2">
        <v>0</v>
      </c>
      <c r="L163" s="2">
        <v>0</v>
      </c>
      <c r="M163" s="2" t="s">
        <v>43</v>
      </c>
      <c r="N163" s="2" t="s">
        <v>625</v>
      </c>
      <c r="O163" s="2" t="s">
        <v>625</v>
      </c>
      <c r="P163" s="2" t="s">
        <v>625</v>
      </c>
      <c r="Q163" s="2" t="s">
        <v>625</v>
      </c>
      <c r="R163" s="2" t="s">
        <v>625</v>
      </c>
      <c r="S163" s="2" t="s">
        <v>625</v>
      </c>
      <c r="T163" s="2" t="s">
        <v>625</v>
      </c>
      <c r="U163" s="2" t="s">
        <v>43</v>
      </c>
      <c r="V163" s="2" t="s">
        <v>625</v>
      </c>
      <c r="W163" s="2" t="s">
        <v>625</v>
      </c>
      <c r="X163" s="2" t="s">
        <v>625</v>
      </c>
      <c r="Y163" s="2" t="s">
        <v>625</v>
      </c>
      <c r="Z163" s="2" t="s">
        <v>625</v>
      </c>
      <c r="AA163" s="2" t="s">
        <v>625</v>
      </c>
      <c r="AB163" s="2" t="s">
        <v>625</v>
      </c>
      <c r="AC163" s="2" t="s">
        <v>625</v>
      </c>
      <c r="AD163" s="2" t="s">
        <v>43</v>
      </c>
      <c r="AE163" s="2" t="s">
        <v>625</v>
      </c>
      <c r="AG163" s="2" t="s">
        <v>629</v>
      </c>
      <c r="AI163" s="2" t="s">
        <v>626</v>
      </c>
      <c r="AJ163" s="2">
        <v>0</v>
      </c>
      <c r="AK163" s="2" t="s">
        <v>43</v>
      </c>
    </row>
    <row r="164" spans="1:37" ht="15" customHeight="1" x14ac:dyDescent="0.35">
      <c r="A164" s="2" t="s">
        <v>331</v>
      </c>
      <c r="B164" s="2" t="s">
        <v>338</v>
      </c>
      <c r="C164" s="2" t="s">
        <v>347</v>
      </c>
      <c r="D164" s="2">
        <v>2023</v>
      </c>
      <c r="E164" s="2">
        <v>4.4499999999999998E-2</v>
      </c>
      <c r="F164" s="2" t="s">
        <v>625</v>
      </c>
      <c r="G164" s="2" t="s">
        <v>823</v>
      </c>
      <c r="H164" s="2">
        <v>0.9</v>
      </c>
      <c r="I164" s="2">
        <v>0</v>
      </c>
      <c r="J164" s="2">
        <v>0</v>
      </c>
      <c r="K164" s="2">
        <v>0</v>
      </c>
      <c r="L164" s="2">
        <v>0</v>
      </c>
      <c r="M164" s="2" t="s">
        <v>43</v>
      </c>
      <c r="N164" s="2" t="s">
        <v>625</v>
      </c>
      <c r="O164" s="2" t="s">
        <v>625</v>
      </c>
      <c r="P164" s="2" t="s">
        <v>625</v>
      </c>
      <c r="Q164" s="2" t="s">
        <v>625</v>
      </c>
      <c r="R164" s="2" t="s">
        <v>625</v>
      </c>
      <c r="S164" s="2" t="s">
        <v>625</v>
      </c>
      <c r="T164" s="2" t="s">
        <v>625</v>
      </c>
      <c r="U164" s="2" t="s">
        <v>43</v>
      </c>
      <c r="V164" s="2" t="s">
        <v>625</v>
      </c>
      <c r="W164" s="2" t="s">
        <v>625</v>
      </c>
      <c r="X164" s="2" t="s">
        <v>625</v>
      </c>
      <c r="Y164" s="2" t="s">
        <v>625</v>
      </c>
      <c r="Z164" s="2" t="s">
        <v>625</v>
      </c>
      <c r="AA164" s="2" t="s">
        <v>625</v>
      </c>
      <c r="AB164" s="2" t="s">
        <v>625</v>
      </c>
      <c r="AC164" s="2" t="s">
        <v>625</v>
      </c>
      <c r="AD164" s="2" t="s">
        <v>43</v>
      </c>
      <c r="AE164" s="2" t="s">
        <v>625</v>
      </c>
      <c r="AG164" s="2" t="s">
        <v>629</v>
      </c>
      <c r="AI164" s="2" t="s">
        <v>626</v>
      </c>
      <c r="AJ164" s="2">
        <v>0</v>
      </c>
      <c r="AK164" s="2" t="s">
        <v>43</v>
      </c>
    </row>
    <row r="165" spans="1:37" ht="15" customHeight="1" x14ac:dyDescent="0.35">
      <c r="A165" s="2" t="s">
        <v>331</v>
      </c>
      <c r="B165" s="2" t="s">
        <v>339</v>
      </c>
      <c r="C165" s="2" t="s">
        <v>339</v>
      </c>
      <c r="D165" s="2">
        <v>2023</v>
      </c>
      <c r="E165" s="2">
        <v>1.5</v>
      </c>
      <c r="F165" s="2">
        <v>4.8963299999999998</v>
      </c>
      <c r="G165" s="2" t="s">
        <v>823</v>
      </c>
      <c r="H165" s="2">
        <v>1.74</v>
      </c>
      <c r="I165" s="2">
        <v>0</v>
      </c>
      <c r="J165" s="2">
        <v>0</v>
      </c>
      <c r="K165" s="2">
        <v>0</v>
      </c>
      <c r="L165" s="2">
        <v>76.599999999999994</v>
      </c>
      <c r="M165" s="2" t="s">
        <v>43</v>
      </c>
      <c r="N165" s="2" t="s">
        <v>625</v>
      </c>
      <c r="O165" s="2" t="s">
        <v>625</v>
      </c>
      <c r="P165" s="2" t="s">
        <v>625</v>
      </c>
      <c r="Q165" s="2" t="s">
        <v>625</v>
      </c>
      <c r="R165" s="2" t="s">
        <v>625</v>
      </c>
      <c r="S165" s="2" t="s">
        <v>625</v>
      </c>
      <c r="T165" s="2" t="s">
        <v>625</v>
      </c>
      <c r="U165" s="2" t="s">
        <v>746</v>
      </c>
      <c r="V165" s="2">
        <v>1.5940000000000001</v>
      </c>
      <c r="W165" s="2">
        <v>1.5940000000000001</v>
      </c>
      <c r="X165" s="2">
        <v>0.16</v>
      </c>
      <c r="Y165" s="2">
        <v>4.38</v>
      </c>
      <c r="Z165" s="2">
        <v>7.68</v>
      </c>
      <c r="AA165" s="2">
        <v>0</v>
      </c>
      <c r="AB165" s="2">
        <v>0</v>
      </c>
      <c r="AC165" s="2">
        <v>0</v>
      </c>
      <c r="AD165" s="2" t="s">
        <v>824</v>
      </c>
      <c r="AE165" s="2" t="s">
        <v>625</v>
      </c>
      <c r="AG165" s="2" t="s">
        <v>629</v>
      </c>
      <c r="AI165" s="2" t="s">
        <v>626</v>
      </c>
      <c r="AJ165" s="2">
        <v>0</v>
      </c>
      <c r="AK165" s="2" t="s">
        <v>43</v>
      </c>
    </row>
    <row r="166" spans="1:37" ht="15" customHeight="1" x14ac:dyDescent="0.35">
      <c r="A166" s="2" t="s">
        <v>331</v>
      </c>
      <c r="B166" s="2" t="s">
        <v>340</v>
      </c>
      <c r="C166" s="2" t="s">
        <v>344</v>
      </c>
      <c r="D166" s="2">
        <v>2023</v>
      </c>
      <c r="E166" s="2">
        <v>5.4100000000000002E-2</v>
      </c>
      <c r="F166" s="2" t="s">
        <v>625</v>
      </c>
      <c r="G166" s="2" t="s">
        <v>823</v>
      </c>
      <c r="H166" s="2">
        <v>0.9</v>
      </c>
      <c r="I166" s="2">
        <v>0</v>
      </c>
      <c r="J166" s="2">
        <v>0</v>
      </c>
      <c r="K166" s="2">
        <v>0</v>
      </c>
      <c r="L166" s="2">
        <v>0</v>
      </c>
      <c r="M166" s="2" t="s">
        <v>43</v>
      </c>
      <c r="N166" s="2" t="s">
        <v>625</v>
      </c>
      <c r="O166" s="2" t="s">
        <v>625</v>
      </c>
      <c r="P166" s="2" t="s">
        <v>625</v>
      </c>
      <c r="Q166" s="2" t="s">
        <v>625</v>
      </c>
      <c r="R166" s="2" t="s">
        <v>625</v>
      </c>
      <c r="S166" s="2" t="s">
        <v>625</v>
      </c>
      <c r="T166" s="2" t="s">
        <v>625</v>
      </c>
      <c r="U166" s="2" t="s">
        <v>43</v>
      </c>
      <c r="V166" s="2" t="s">
        <v>625</v>
      </c>
      <c r="W166" s="2" t="s">
        <v>625</v>
      </c>
      <c r="X166" s="2" t="s">
        <v>625</v>
      </c>
      <c r="Y166" s="2" t="s">
        <v>625</v>
      </c>
      <c r="Z166" s="2" t="s">
        <v>625</v>
      </c>
      <c r="AA166" s="2" t="s">
        <v>625</v>
      </c>
      <c r="AB166" s="2" t="s">
        <v>625</v>
      </c>
      <c r="AC166" s="2" t="s">
        <v>625</v>
      </c>
      <c r="AD166" s="2" t="s">
        <v>43</v>
      </c>
      <c r="AE166" s="2" t="s">
        <v>625</v>
      </c>
      <c r="AG166" s="2" t="s">
        <v>629</v>
      </c>
      <c r="AI166" s="2" t="s">
        <v>626</v>
      </c>
      <c r="AJ166" s="2">
        <v>0</v>
      </c>
      <c r="AK166" s="2" t="s">
        <v>43</v>
      </c>
    </row>
    <row r="167" spans="1:37" ht="15" customHeight="1" x14ac:dyDescent="0.35">
      <c r="A167" s="2" t="s">
        <v>331</v>
      </c>
      <c r="B167" s="2" t="s">
        <v>341</v>
      </c>
      <c r="C167" s="2" t="s">
        <v>341</v>
      </c>
      <c r="D167" s="2">
        <v>2023</v>
      </c>
      <c r="E167" s="2">
        <v>0.51719999999999999</v>
      </c>
      <c r="F167" s="2">
        <v>2.2566000000000002</v>
      </c>
      <c r="G167" s="2" t="s">
        <v>825</v>
      </c>
      <c r="H167" s="2">
        <v>1.79</v>
      </c>
      <c r="I167" s="2">
        <v>0</v>
      </c>
      <c r="J167" s="2">
        <v>0</v>
      </c>
      <c r="K167" s="2">
        <v>0</v>
      </c>
      <c r="L167" s="2">
        <v>81.349999999999994</v>
      </c>
      <c r="M167" s="2" t="s">
        <v>43</v>
      </c>
      <c r="N167" s="2" t="s">
        <v>625</v>
      </c>
      <c r="O167" s="2" t="s">
        <v>625</v>
      </c>
      <c r="P167" s="2" t="s">
        <v>625</v>
      </c>
      <c r="Q167" s="2" t="s">
        <v>625</v>
      </c>
      <c r="R167" s="2" t="s">
        <v>625</v>
      </c>
      <c r="S167" s="2" t="s">
        <v>625</v>
      </c>
      <c r="T167" s="2" t="s">
        <v>625</v>
      </c>
      <c r="U167" s="2" t="s">
        <v>43</v>
      </c>
      <c r="V167" s="2" t="s">
        <v>625</v>
      </c>
      <c r="W167" s="2" t="s">
        <v>625</v>
      </c>
      <c r="X167" s="2" t="s">
        <v>625</v>
      </c>
      <c r="Y167" s="2" t="s">
        <v>625</v>
      </c>
      <c r="Z167" s="2" t="s">
        <v>625</v>
      </c>
      <c r="AA167" s="2" t="s">
        <v>625</v>
      </c>
      <c r="AB167" s="2" t="s">
        <v>625</v>
      </c>
      <c r="AC167" s="2" t="s">
        <v>625</v>
      </c>
      <c r="AD167" s="2" t="s">
        <v>43</v>
      </c>
      <c r="AE167" s="2" t="s">
        <v>625</v>
      </c>
      <c r="AG167" s="2" t="s">
        <v>629</v>
      </c>
      <c r="AI167" s="2" t="s">
        <v>626</v>
      </c>
      <c r="AJ167" s="2">
        <v>0</v>
      </c>
      <c r="AK167" s="2" t="s">
        <v>43</v>
      </c>
    </row>
    <row r="168" spans="1:37" ht="15" customHeight="1" x14ac:dyDescent="0.35">
      <c r="A168" s="2" t="s">
        <v>331</v>
      </c>
      <c r="B168" s="2" t="s">
        <v>342</v>
      </c>
      <c r="C168" s="2" t="s">
        <v>342</v>
      </c>
      <c r="D168" s="2">
        <v>2023</v>
      </c>
      <c r="E168" s="2">
        <v>0.13669999999999999</v>
      </c>
      <c r="F168" s="2" t="s">
        <v>625</v>
      </c>
      <c r="G168" s="2" t="s">
        <v>823</v>
      </c>
      <c r="H168" s="2">
        <v>0.9</v>
      </c>
      <c r="I168" s="2">
        <v>0</v>
      </c>
      <c r="J168" s="2">
        <v>0</v>
      </c>
      <c r="K168" s="2">
        <v>0</v>
      </c>
      <c r="L168" s="2">
        <v>0</v>
      </c>
      <c r="M168" s="2" t="s">
        <v>43</v>
      </c>
      <c r="N168" s="2" t="s">
        <v>625</v>
      </c>
      <c r="O168" s="2" t="s">
        <v>625</v>
      </c>
      <c r="P168" s="2" t="s">
        <v>625</v>
      </c>
      <c r="Q168" s="2" t="s">
        <v>625</v>
      </c>
      <c r="R168" s="2" t="s">
        <v>625</v>
      </c>
      <c r="S168" s="2" t="s">
        <v>625</v>
      </c>
      <c r="T168" s="2" t="s">
        <v>625</v>
      </c>
      <c r="U168" s="2" t="s">
        <v>43</v>
      </c>
      <c r="V168" s="2" t="s">
        <v>625</v>
      </c>
      <c r="W168" s="2" t="s">
        <v>625</v>
      </c>
      <c r="X168" s="2" t="s">
        <v>625</v>
      </c>
      <c r="Y168" s="2" t="s">
        <v>625</v>
      </c>
      <c r="Z168" s="2" t="s">
        <v>625</v>
      </c>
      <c r="AA168" s="2" t="s">
        <v>625</v>
      </c>
      <c r="AB168" s="2" t="s">
        <v>625</v>
      </c>
      <c r="AC168" s="2" t="s">
        <v>625</v>
      </c>
      <c r="AD168" s="2" t="s">
        <v>43</v>
      </c>
      <c r="AE168" s="2" t="s">
        <v>625</v>
      </c>
      <c r="AG168" s="2" t="s">
        <v>629</v>
      </c>
      <c r="AI168" s="2" t="s">
        <v>626</v>
      </c>
      <c r="AJ168" s="2">
        <v>0</v>
      </c>
      <c r="AK168" s="2" t="s">
        <v>43</v>
      </c>
    </row>
    <row r="169" spans="1:37" ht="15" customHeight="1" x14ac:dyDescent="0.35">
      <c r="A169" s="2" t="s">
        <v>331</v>
      </c>
      <c r="B169" s="2" t="s">
        <v>343</v>
      </c>
      <c r="C169" s="2" t="s">
        <v>343</v>
      </c>
      <c r="D169" s="2">
        <v>2023</v>
      </c>
      <c r="E169" s="2">
        <v>0.1298</v>
      </c>
      <c r="F169" s="2" t="s">
        <v>625</v>
      </c>
      <c r="G169" s="2" t="s">
        <v>823</v>
      </c>
      <c r="H169" s="2">
        <v>0.9</v>
      </c>
      <c r="I169" s="2">
        <v>0</v>
      </c>
      <c r="J169" s="2">
        <v>0</v>
      </c>
      <c r="K169" s="2">
        <v>0</v>
      </c>
      <c r="L169" s="2">
        <v>0</v>
      </c>
      <c r="M169" s="2" t="s">
        <v>43</v>
      </c>
      <c r="N169" s="2" t="s">
        <v>625</v>
      </c>
      <c r="O169" s="2" t="s">
        <v>625</v>
      </c>
      <c r="P169" s="2" t="s">
        <v>625</v>
      </c>
      <c r="Q169" s="2" t="s">
        <v>625</v>
      </c>
      <c r="R169" s="2" t="s">
        <v>625</v>
      </c>
      <c r="S169" s="2" t="s">
        <v>625</v>
      </c>
      <c r="T169" s="2" t="s">
        <v>625</v>
      </c>
      <c r="U169" s="2" t="s">
        <v>43</v>
      </c>
      <c r="V169" s="2" t="s">
        <v>625</v>
      </c>
      <c r="W169" s="2" t="s">
        <v>625</v>
      </c>
      <c r="X169" s="2" t="s">
        <v>625</v>
      </c>
      <c r="Y169" s="2" t="s">
        <v>625</v>
      </c>
      <c r="Z169" s="2" t="s">
        <v>625</v>
      </c>
      <c r="AA169" s="2" t="s">
        <v>625</v>
      </c>
      <c r="AB169" s="2" t="s">
        <v>625</v>
      </c>
      <c r="AC169" s="2" t="s">
        <v>625</v>
      </c>
      <c r="AD169" s="2" t="s">
        <v>43</v>
      </c>
      <c r="AE169" s="2" t="s">
        <v>625</v>
      </c>
      <c r="AG169" s="2" t="s">
        <v>629</v>
      </c>
      <c r="AI169" s="2" t="s">
        <v>626</v>
      </c>
      <c r="AJ169" s="2">
        <v>0</v>
      </c>
      <c r="AK169" s="2" t="s">
        <v>43</v>
      </c>
    </row>
    <row r="170" spans="1:37" ht="15" customHeight="1" x14ac:dyDescent="0.35">
      <c r="A170" s="2" t="s">
        <v>331</v>
      </c>
      <c r="B170" s="2" t="s">
        <v>344</v>
      </c>
      <c r="C170" s="2" t="s">
        <v>344</v>
      </c>
      <c r="D170" s="2">
        <v>2023</v>
      </c>
      <c r="E170" s="2">
        <v>7.0579999999999998</v>
      </c>
      <c r="F170" s="2">
        <v>18.754000000000001</v>
      </c>
      <c r="G170" s="2" t="s">
        <v>825</v>
      </c>
      <c r="H170" s="2">
        <v>1.84</v>
      </c>
      <c r="I170" s="2">
        <v>0</v>
      </c>
      <c r="J170" s="2">
        <v>0</v>
      </c>
      <c r="K170" s="2">
        <v>0</v>
      </c>
      <c r="L170" s="2">
        <v>85.57</v>
      </c>
      <c r="M170" s="2" t="s">
        <v>43</v>
      </c>
      <c r="N170" s="2" t="s">
        <v>625</v>
      </c>
      <c r="O170" s="2" t="s">
        <v>625</v>
      </c>
      <c r="P170" s="2" t="s">
        <v>625</v>
      </c>
      <c r="Q170" s="2" t="s">
        <v>625</v>
      </c>
      <c r="R170" s="2" t="s">
        <v>625</v>
      </c>
      <c r="S170" s="2" t="s">
        <v>625</v>
      </c>
      <c r="T170" s="2" t="s">
        <v>625</v>
      </c>
      <c r="U170" s="2" t="s">
        <v>43</v>
      </c>
      <c r="V170" s="2" t="s">
        <v>625</v>
      </c>
      <c r="W170" s="2" t="s">
        <v>625</v>
      </c>
      <c r="X170" s="2" t="s">
        <v>625</v>
      </c>
      <c r="Y170" s="2" t="s">
        <v>625</v>
      </c>
      <c r="Z170" s="2" t="s">
        <v>625</v>
      </c>
      <c r="AA170" s="2" t="s">
        <v>625</v>
      </c>
      <c r="AB170" s="2" t="s">
        <v>625</v>
      </c>
      <c r="AC170" s="2" t="s">
        <v>625</v>
      </c>
      <c r="AD170" s="2" t="s">
        <v>43</v>
      </c>
      <c r="AE170" s="2" t="s">
        <v>625</v>
      </c>
      <c r="AG170" s="2" t="s">
        <v>629</v>
      </c>
      <c r="AI170" s="2" t="s">
        <v>626</v>
      </c>
      <c r="AJ170" s="2">
        <v>0</v>
      </c>
      <c r="AK170" s="2" t="s">
        <v>43</v>
      </c>
    </row>
    <row r="171" spans="1:37" ht="15" customHeight="1" x14ac:dyDescent="0.35">
      <c r="A171" s="2" t="s">
        <v>331</v>
      </c>
      <c r="B171" s="2" t="s">
        <v>345</v>
      </c>
      <c r="C171" s="2" t="s">
        <v>345</v>
      </c>
      <c r="D171" s="2">
        <v>2023</v>
      </c>
      <c r="E171" s="2">
        <v>0.73060000000000003</v>
      </c>
      <c r="F171" s="2" t="s">
        <v>625</v>
      </c>
      <c r="G171" s="2" t="s">
        <v>823</v>
      </c>
      <c r="H171" s="2">
        <v>0.9</v>
      </c>
      <c r="I171" s="2">
        <v>0</v>
      </c>
      <c r="J171" s="2">
        <v>0</v>
      </c>
      <c r="K171" s="2">
        <v>0</v>
      </c>
      <c r="L171" s="2">
        <v>0</v>
      </c>
      <c r="M171" s="2" t="s">
        <v>43</v>
      </c>
      <c r="N171" s="2" t="s">
        <v>625</v>
      </c>
      <c r="O171" s="2" t="s">
        <v>625</v>
      </c>
      <c r="P171" s="2" t="s">
        <v>625</v>
      </c>
      <c r="Q171" s="2" t="s">
        <v>625</v>
      </c>
      <c r="R171" s="2" t="s">
        <v>625</v>
      </c>
      <c r="S171" s="2" t="s">
        <v>625</v>
      </c>
      <c r="T171" s="2" t="s">
        <v>625</v>
      </c>
      <c r="U171" s="2" t="s">
        <v>43</v>
      </c>
      <c r="V171" s="2" t="s">
        <v>625</v>
      </c>
      <c r="W171" s="2" t="s">
        <v>625</v>
      </c>
      <c r="X171" s="2" t="s">
        <v>625</v>
      </c>
      <c r="Y171" s="2" t="s">
        <v>625</v>
      </c>
      <c r="Z171" s="2" t="s">
        <v>625</v>
      </c>
      <c r="AA171" s="2" t="s">
        <v>625</v>
      </c>
      <c r="AB171" s="2" t="s">
        <v>625</v>
      </c>
      <c r="AC171" s="2" t="s">
        <v>625</v>
      </c>
      <c r="AD171" s="2" t="s">
        <v>43</v>
      </c>
      <c r="AE171" s="2" t="s">
        <v>625</v>
      </c>
      <c r="AG171" s="2" t="s">
        <v>629</v>
      </c>
      <c r="AI171" s="2" t="s">
        <v>626</v>
      </c>
      <c r="AJ171" s="2">
        <v>0</v>
      </c>
      <c r="AK171" s="2" t="s">
        <v>43</v>
      </c>
    </row>
    <row r="172" spans="1:37" ht="15" customHeight="1" x14ac:dyDescent="0.35">
      <c r="A172" s="2" t="s">
        <v>331</v>
      </c>
      <c r="B172" s="2" t="s">
        <v>346</v>
      </c>
      <c r="C172" s="2" t="s">
        <v>344</v>
      </c>
      <c r="D172" s="2">
        <v>2023</v>
      </c>
      <c r="E172" s="2" t="s">
        <v>625</v>
      </c>
      <c r="F172" s="2" t="s">
        <v>625</v>
      </c>
      <c r="G172" s="2" t="s">
        <v>826</v>
      </c>
      <c r="H172" s="2">
        <v>1.1000000000000001</v>
      </c>
      <c r="I172" s="2">
        <v>0</v>
      </c>
      <c r="J172" s="2">
        <v>0</v>
      </c>
      <c r="K172" s="2">
        <v>0</v>
      </c>
      <c r="L172" s="2">
        <v>0</v>
      </c>
      <c r="M172" s="2" t="s">
        <v>43</v>
      </c>
      <c r="N172" s="2" t="s">
        <v>625</v>
      </c>
      <c r="O172" s="2" t="s">
        <v>625</v>
      </c>
      <c r="P172" s="2" t="s">
        <v>625</v>
      </c>
      <c r="Q172" s="2" t="s">
        <v>625</v>
      </c>
      <c r="R172" s="2" t="s">
        <v>625</v>
      </c>
      <c r="S172" s="2" t="s">
        <v>625</v>
      </c>
      <c r="T172" s="2" t="s">
        <v>625</v>
      </c>
      <c r="U172" s="2" t="s">
        <v>43</v>
      </c>
      <c r="V172" s="2" t="s">
        <v>625</v>
      </c>
      <c r="W172" s="2" t="s">
        <v>625</v>
      </c>
      <c r="X172" s="2" t="s">
        <v>625</v>
      </c>
      <c r="Y172" s="2" t="s">
        <v>625</v>
      </c>
      <c r="Z172" s="2" t="s">
        <v>625</v>
      </c>
      <c r="AA172" s="2" t="s">
        <v>625</v>
      </c>
      <c r="AB172" s="2" t="s">
        <v>625</v>
      </c>
      <c r="AC172" s="2" t="s">
        <v>625</v>
      </c>
      <c r="AD172" s="2" t="s">
        <v>43</v>
      </c>
      <c r="AE172" s="2" t="s">
        <v>625</v>
      </c>
      <c r="AG172" s="2" t="s">
        <v>629</v>
      </c>
      <c r="AI172" s="2" t="s">
        <v>626</v>
      </c>
      <c r="AJ172" s="2">
        <v>0</v>
      </c>
      <c r="AK172" s="2" t="s">
        <v>43</v>
      </c>
    </row>
    <row r="173" spans="1:37" ht="15" customHeight="1" x14ac:dyDescent="0.35">
      <c r="A173" s="2" t="s">
        <v>331</v>
      </c>
      <c r="B173" s="2" t="s">
        <v>347</v>
      </c>
      <c r="C173" s="2" t="s">
        <v>347</v>
      </c>
      <c r="D173" s="2">
        <v>2023</v>
      </c>
      <c r="E173" s="2">
        <v>0.18279999999999999</v>
      </c>
      <c r="F173" s="2" t="s">
        <v>625</v>
      </c>
      <c r="G173" s="2" t="s">
        <v>823</v>
      </c>
      <c r="H173" s="2">
        <v>0.9</v>
      </c>
      <c r="I173" s="2">
        <v>0</v>
      </c>
      <c r="J173" s="2">
        <v>0</v>
      </c>
      <c r="K173" s="2">
        <v>0</v>
      </c>
      <c r="L173" s="2">
        <v>0</v>
      </c>
      <c r="M173" s="2" t="s">
        <v>43</v>
      </c>
      <c r="N173" s="2" t="s">
        <v>625</v>
      </c>
      <c r="O173" s="2" t="s">
        <v>625</v>
      </c>
      <c r="P173" s="2" t="s">
        <v>625</v>
      </c>
      <c r="Q173" s="2" t="s">
        <v>625</v>
      </c>
      <c r="R173" s="2" t="s">
        <v>625</v>
      </c>
      <c r="S173" s="2" t="s">
        <v>625</v>
      </c>
      <c r="T173" s="2" t="s">
        <v>625</v>
      </c>
      <c r="U173" s="2" t="s">
        <v>43</v>
      </c>
      <c r="V173" s="2" t="s">
        <v>625</v>
      </c>
      <c r="W173" s="2" t="s">
        <v>625</v>
      </c>
      <c r="X173" s="2" t="s">
        <v>625</v>
      </c>
      <c r="Y173" s="2" t="s">
        <v>625</v>
      </c>
      <c r="Z173" s="2" t="s">
        <v>625</v>
      </c>
      <c r="AA173" s="2" t="s">
        <v>625</v>
      </c>
      <c r="AB173" s="2" t="s">
        <v>625</v>
      </c>
      <c r="AC173" s="2" t="s">
        <v>625</v>
      </c>
      <c r="AD173" s="2" t="s">
        <v>43</v>
      </c>
      <c r="AE173" s="2" t="s">
        <v>625</v>
      </c>
      <c r="AG173" s="2" t="s">
        <v>629</v>
      </c>
      <c r="AI173" s="2" t="s">
        <v>626</v>
      </c>
      <c r="AJ173" s="2">
        <v>0</v>
      </c>
      <c r="AK173" s="2" t="s">
        <v>43</v>
      </c>
    </row>
    <row r="174" spans="1:37" ht="15" customHeight="1" x14ac:dyDescent="0.35">
      <c r="A174" s="2" t="s">
        <v>331</v>
      </c>
      <c r="B174" s="2" t="s">
        <v>348</v>
      </c>
      <c r="C174" s="2" t="s">
        <v>343</v>
      </c>
      <c r="D174" s="2">
        <v>2023</v>
      </c>
      <c r="E174" s="2">
        <v>5.0700000000000002E-2</v>
      </c>
      <c r="F174" s="2" t="s">
        <v>625</v>
      </c>
      <c r="G174" s="2" t="s">
        <v>823</v>
      </c>
      <c r="H174" s="2">
        <v>0.9</v>
      </c>
      <c r="I174" s="2">
        <v>0</v>
      </c>
      <c r="J174" s="2">
        <v>0</v>
      </c>
      <c r="K174" s="2">
        <v>0</v>
      </c>
      <c r="L174" s="2">
        <v>0</v>
      </c>
      <c r="M174" s="2" t="s">
        <v>43</v>
      </c>
      <c r="N174" s="2" t="s">
        <v>625</v>
      </c>
      <c r="O174" s="2" t="s">
        <v>625</v>
      </c>
      <c r="P174" s="2" t="s">
        <v>625</v>
      </c>
      <c r="Q174" s="2" t="s">
        <v>625</v>
      </c>
      <c r="R174" s="2" t="s">
        <v>625</v>
      </c>
      <c r="S174" s="2" t="s">
        <v>625</v>
      </c>
      <c r="T174" s="2" t="s">
        <v>625</v>
      </c>
      <c r="U174" s="2" t="s">
        <v>43</v>
      </c>
      <c r="V174" s="2" t="s">
        <v>625</v>
      </c>
      <c r="W174" s="2" t="s">
        <v>625</v>
      </c>
      <c r="X174" s="2" t="s">
        <v>625</v>
      </c>
      <c r="Y174" s="2" t="s">
        <v>625</v>
      </c>
      <c r="Z174" s="2" t="s">
        <v>625</v>
      </c>
      <c r="AA174" s="2" t="s">
        <v>625</v>
      </c>
      <c r="AB174" s="2" t="s">
        <v>625</v>
      </c>
      <c r="AC174" s="2" t="s">
        <v>625</v>
      </c>
      <c r="AD174" s="2" t="s">
        <v>43</v>
      </c>
      <c r="AE174" s="2" t="s">
        <v>625</v>
      </c>
      <c r="AG174" s="2" t="s">
        <v>629</v>
      </c>
      <c r="AI174" s="2" t="s">
        <v>626</v>
      </c>
      <c r="AJ174" s="2">
        <v>0</v>
      </c>
      <c r="AK174" s="2" t="s">
        <v>43</v>
      </c>
    </row>
    <row r="175" spans="1:37" ht="15" customHeight="1" x14ac:dyDescent="0.35">
      <c r="A175" s="2" t="s">
        <v>349</v>
      </c>
      <c r="B175" s="2" t="s">
        <v>350</v>
      </c>
      <c r="C175" s="2" t="s">
        <v>351</v>
      </c>
      <c r="D175" s="2">
        <v>2023</v>
      </c>
      <c r="E175" s="2">
        <v>0.12</v>
      </c>
      <c r="F175" s="2" t="s">
        <v>625</v>
      </c>
      <c r="G175" s="2" t="s">
        <v>827</v>
      </c>
      <c r="H175" s="2">
        <v>0.9</v>
      </c>
      <c r="I175" s="2">
        <v>0</v>
      </c>
      <c r="J175" s="2">
        <v>0</v>
      </c>
      <c r="K175" s="2">
        <v>0</v>
      </c>
      <c r="L175" s="2">
        <v>0</v>
      </c>
      <c r="M175" s="2" t="s">
        <v>43</v>
      </c>
      <c r="N175" s="2" t="s">
        <v>625</v>
      </c>
      <c r="O175" s="2" t="s">
        <v>625</v>
      </c>
      <c r="P175" s="2" t="s">
        <v>625</v>
      </c>
      <c r="Q175" s="2" t="s">
        <v>625</v>
      </c>
      <c r="R175" s="2" t="s">
        <v>625</v>
      </c>
      <c r="S175" s="2" t="s">
        <v>625</v>
      </c>
      <c r="T175" s="2" t="s">
        <v>625</v>
      </c>
      <c r="U175" s="2" t="s">
        <v>43</v>
      </c>
      <c r="V175" s="2" t="s">
        <v>625</v>
      </c>
      <c r="W175" s="2" t="s">
        <v>625</v>
      </c>
      <c r="X175" s="2" t="s">
        <v>625</v>
      </c>
      <c r="Y175" s="2" t="s">
        <v>625</v>
      </c>
      <c r="Z175" s="2" t="s">
        <v>625</v>
      </c>
      <c r="AA175" s="2" t="s">
        <v>625</v>
      </c>
      <c r="AB175" s="2" t="s">
        <v>625</v>
      </c>
      <c r="AC175" s="2" t="s">
        <v>625</v>
      </c>
      <c r="AD175" s="2" t="s">
        <v>43</v>
      </c>
      <c r="AE175" s="2" t="s">
        <v>625</v>
      </c>
      <c r="AG175" s="2" t="s">
        <v>629</v>
      </c>
      <c r="AI175" s="2" t="s">
        <v>626</v>
      </c>
      <c r="AJ175" s="2">
        <v>0</v>
      </c>
      <c r="AK175" s="2" t="s">
        <v>43</v>
      </c>
    </row>
    <row r="176" spans="1:37" ht="15" customHeight="1" x14ac:dyDescent="0.35">
      <c r="A176" s="2" t="s">
        <v>349</v>
      </c>
      <c r="B176" s="2" t="s">
        <v>351</v>
      </c>
      <c r="C176" s="2" t="s">
        <v>351</v>
      </c>
      <c r="D176" s="2">
        <v>2023</v>
      </c>
      <c r="E176" s="2">
        <v>5.3</v>
      </c>
      <c r="F176" s="2">
        <v>13.02</v>
      </c>
      <c r="G176" s="2" t="s">
        <v>828</v>
      </c>
      <c r="H176" s="2">
        <v>0.3</v>
      </c>
      <c r="I176" s="2">
        <v>106</v>
      </c>
      <c r="J176" s="2">
        <v>0</v>
      </c>
      <c r="K176" s="2">
        <v>0</v>
      </c>
      <c r="L176" s="2">
        <v>100</v>
      </c>
      <c r="M176" s="2" t="s">
        <v>43</v>
      </c>
      <c r="N176" s="2" t="s">
        <v>625</v>
      </c>
      <c r="O176" s="2" t="s">
        <v>625</v>
      </c>
      <c r="P176" s="2" t="s">
        <v>625</v>
      </c>
      <c r="Q176" s="2" t="s">
        <v>625</v>
      </c>
      <c r="R176" s="2" t="s">
        <v>625</v>
      </c>
      <c r="S176" s="2" t="s">
        <v>625</v>
      </c>
      <c r="T176" s="2" t="s">
        <v>625</v>
      </c>
      <c r="U176" s="2" t="s">
        <v>829</v>
      </c>
      <c r="V176" s="2">
        <v>1.7</v>
      </c>
      <c r="W176" s="2">
        <v>1.7</v>
      </c>
      <c r="X176" s="2">
        <v>1.27</v>
      </c>
      <c r="Y176" s="2">
        <v>11</v>
      </c>
      <c r="Z176" s="2">
        <v>86</v>
      </c>
      <c r="AA176" s="2">
        <v>0</v>
      </c>
      <c r="AB176" s="2">
        <v>0</v>
      </c>
      <c r="AC176" s="2">
        <v>0</v>
      </c>
      <c r="AD176" s="197" t="s">
        <v>1167</v>
      </c>
      <c r="AE176" s="2" t="s">
        <v>625</v>
      </c>
      <c r="AG176" s="2" t="s">
        <v>629</v>
      </c>
      <c r="AI176" s="2" t="s">
        <v>626</v>
      </c>
      <c r="AJ176" s="2">
        <v>0</v>
      </c>
      <c r="AK176" s="2" t="s">
        <v>43</v>
      </c>
    </row>
    <row r="177" spans="1:37" ht="15" customHeight="1" x14ac:dyDescent="0.35">
      <c r="A177" s="2" t="s">
        <v>349</v>
      </c>
      <c r="B177" s="2" t="s">
        <v>352</v>
      </c>
      <c r="C177" s="2" t="s">
        <v>351</v>
      </c>
      <c r="D177" s="2">
        <v>2023</v>
      </c>
      <c r="E177" s="2">
        <v>3.15E-2</v>
      </c>
      <c r="F177" s="2" t="s">
        <v>625</v>
      </c>
      <c r="G177" s="2" t="s">
        <v>827</v>
      </c>
      <c r="H177" s="2">
        <v>0.9</v>
      </c>
      <c r="I177" s="2">
        <v>0</v>
      </c>
      <c r="J177" s="2">
        <v>0</v>
      </c>
      <c r="K177" s="2">
        <v>0</v>
      </c>
      <c r="L177" s="2">
        <v>0</v>
      </c>
      <c r="M177" s="2" t="s">
        <v>43</v>
      </c>
      <c r="N177" s="2" t="s">
        <v>625</v>
      </c>
      <c r="O177" s="2" t="s">
        <v>625</v>
      </c>
      <c r="P177" s="2" t="s">
        <v>625</v>
      </c>
      <c r="Q177" s="2" t="s">
        <v>625</v>
      </c>
      <c r="R177" s="2" t="s">
        <v>625</v>
      </c>
      <c r="S177" s="2" t="s">
        <v>625</v>
      </c>
      <c r="T177" s="2" t="s">
        <v>625</v>
      </c>
      <c r="U177" s="2" t="s">
        <v>43</v>
      </c>
      <c r="V177" s="2" t="s">
        <v>625</v>
      </c>
      <c r="W177" s="2" t="s">
        <v>625</v>
      </c>
      <c r="X177" s="2" t="s">
        <v>625</v>
      </c>
      <c r="Y177" s="2" t="s">
        <v>625</v>
      </c>
      <c r="Z177" s="2" t="s">
        <v>625</v>
      </c>
      <c r="AA177" s="2" t="s">
        <v>625</v>
      </c>
      <c r="AB177" s="2" t="s">
        <v>625</v>
      </c>
      <c r="AC177" s="2" t="s">
        <v>625</v>
      </c>
      <c r="AD177" s="2" t="s">
        <v>43</v>
      </c>
      <c r="AE177" s="2" t="s">
        <v>625</v>
      </c>
      <c r="AG177" s="2" t="s">
        <v>629</v>
      </c>
      <c r="AI177" s="2" t="s">
        <v>626</v>
      </c>
      <c r="AJ177" s="2">
        <v>0</v>
      </c>
      <c r="AK177" s="2" t="s">
        <v>43</v>
      </c>
    </row>
    <row r="178" spans="1:37" ht="15" customHeight="1" x14ac:dyDescent="0.35">
      <c r="A178" s="2" t="s">
        <v>349</v>
      </c>
      <c r="B178" s="2" t="s">
        <v>353</v>
      </c>
      <c r="C178" s="2" t="s">
        <v>351</v>
      </c>
      <c r="D178" s="2">
        <v>2023</v>
      </c>
      <c r="E178" s="2">
        <v>0.106</v>
      </c>
      <c r="F178" s="2" t="s">
        <v>625</v>
      </c>
      <c r="G178" s="2" t="s">
        <v>827</v>
      </c>
      <c r="H178" s="2">
        <v>0.9</v>
      </c>
      <c r="I178" s="2">
        <v>0</v>
      </c>
      <c r="J178" s="2">
        <v>0</v>
      </c>
      <c r="K178" s="2">
        <v>0</v>
      </c>
      <c r="L178" s="2">
        <v>0</v>
      </c>
      <c r="M178" s="2" t="s">
        <v>43</v>
      </c>
      <c r="N178" s="2" t="s">
        <v>625</v>
      </c>
      <c r="O178" s="2" t="s">
        <v>625</v>
      </c>
      <c r="P178" s="2" t="s">
        <v>625</v>
      </c>
      <c r="Q178" s="2" t="s">
        <v>625</v>
      </c>
      <c r="R178" s="2" t="s">
        <v>625</v>
      </c>
      <c r="S178" s="2" t="s">
        <v>625</v>
      </c>
      <c r="T178" s="2" t="s">
        <v>625</v>
      </c>
      <c r="U178" s="2" t="s">
        <v>43</v>
      </c>
      <c r="V178" s="2" t="s">
        <v>625</v>
      </c>
      <c r="W178" s="2" t="s">
        <v>625</v>
      </c>
      <c r="X178" s="2" t="s">
        <v>625</v>
      </c>
      <c r="Y178" s="2" t="s">
        <v>625</v>
      </c>
      <c r="Z178" s="2" t="s">
        <v>625</v>
      </c>
      <c r="AA178" s="2" t="s">
        <v>625</v>
      </c>
      <c r="AB178" s="2" t="s">
        <v>625</v>
      </c>
      <c r="AC178" s="2" t="s">
        <v>625</v>
      </c>
      <c r="AD178" s="2" t="s">
        <v>43</v>
      </c>
      <c r="AE178" s="2" t="s">
        <v>625</v>
      </c>
      <c r="AG178" s="2" t="s">
        <v>629</v>
      </c>
      <c r="AI178" s="2" t="s">
        <v>626</v>
      </c>
      <c r="AJ178" s="2">
        <v>0</v>
      </c>
      <c r="AK178" s="2" t="s">
        <v>43</v>
      </c>
    </row>
    <row r="179" spans="1:37" ht="15" customHeight="1" x14ac:dyDescent="0.35">
      <c r="A179" s="2" t="s">
        <v>355</v>
      </c>
      <c r="B179" s="2" t="s">
        <v>356</v>
      </c>
      <c r="C179" s="2" t="s">
        <v>356</v>
      </c>
      <c r="D179" s="2">
        <v>2023</v>
      </c>
      <c r="E179" s="2">
        <v>0.9</v>
      </c>
      <c r="F179" s="2" t="s">
        <v>625</v>
      </c>
      <c r="G179" s="2" t="s">
        <v>43</v>
      </c>
      <c r="H179" s="2">
        <v>2.1</v>
      </c>
      <c r="I179" s="2">
        <v>468</v>
      </c>
      <c r="J179" s="2">
        <v>0.64</v>
      </c>
      <c r="K179" s="2">
        <v>0.22</v>
      </c>
      <c r="L179" s="2" t="s">
        <v>625</v>
      </c>
      <c r="M179" s="2" t="s">
        <v>43</v>
      </c>
      <c r="N179" s="2" t="s">
        <v>625</v>
      </c>
      <c r="O179" s="2" t="s">
        <v>625</v>
      </c>
      <c r="P179" s="2" t="s">
        <v>625</v>
      </c>
      <c r="Q179" s="2" t="s">
        <v>625</v>
      </c>
      <c r="R179" s="2" t="s">
        <v>625</v>
      </c>
      <c r="S179" s="2" t="s">
        <v>625</v>
      </c>
      <c r="T179" s="2" t="s">
        <v>625</v>
      </c>
      <c r="U179" s="2" t="s">
        <v>43</v>
      </c>
      <c r="V179" s="2" t="s">
        <v>625</v>
      </c>
      <c r="W179" s="2" t="s">
        <v>625</v>
      </c>
      <c r="X179" s="2" t="s">
        <v>625</v>
      </c>
      <c r="Y179" s="2" t="s">
        <v>625</v>
      </c>
      <c r="Z179" s="2" t="s">
        <v>625</v>
      </c>
      <c r="AA179" s="2" t="s">
        <v>625</v>
      </c>
      <c r="AB179" s="2" t="s">
        <v>625</v>
      </c>
      <c r="AC179" s="2" t="s">
        <v>625</v>
      </c>
      <c r="AD179" s="2" t="s">
        <v>43</v>
      </c>
      <c r="AE179" s="2" t="s">
        <v>625</v>
      </c>
      <c r="AG179" s="2" t="s">
        <v>626</v>
      </c>
      <c r="AI179" s="2" t="s">
        <v>626</v>
      </c>
      <c r="AJ179" s="2">
        <v>0</v>
      </c>
      <c r="AK179" s="2" t="s">
        <v>43</v>
      </c>
    </row>
    <row r="180" spans="1:37" ht="15" customHeight="1" x14ac:dyDescent="0.35">
      <c r="A180" s="2" t="s">
        <v>355</v>
      </c>
      <c r="B180" s="2" t="s">
        <v>357</v>
      </c>
      <c r="C180" s="2" t="s">
        <v>356</v>
      </c>
      <c r="D180" s="2">
        <v>2023</v>
      </c>
      <c r="E180" s="2">
        <v>0.1</v>
      </c>
      <c r="F180" s="2" t="s">
        <v>625</v>
      </c>
      <c r="G180" s="2" t="s">
        <v>43</v>
      </c>
      <c r="H180" s="2">
        <v>2.1</v>
      </c>
      <c r="I180" s="2">
        <v>468</v>
      </c>
      <c r="J180" s="2">
        <v>0.64</v>
      </c>
      <c r="K180" s="2">
        <v>0.22</v>
      </c>
      <c r="L180" s="2" t="s">
        <v>625</v>
      </c>
      <c r="M180" s="2" t="s">
        <v>43</v>
      </c>
      <c r="N180" s="2" t="s">
        <v>625</v>
      </c>
      <c r="O180" s="2" t="s">
        <v>625</v>
      </c>
      <c r="P180" s="2" t="s">
        <v>625</v>
      </c>
      <c r="Q180" s="2" t="s">
        <v>625</v>
      </c>
      <c r="R180" s="2" t="s">
        <v>625</v>
      </c>
      <c r="S180" s="2" t="s">
        <v>625</v>
      </c>
      <c r="T180" s="2" t="s">
        <v>625</v>
      </c>
      <c r="U180" s="2" t="s">
        <v>43</v>
      </c>
      <c r="V180" s="2" t="s">
        <v>625</v>
      </c>
      <c r="W180" s="2" t="s">
        <v>625</v>
      </c>
      <c r="X180" s="2" t="s">
        <v>625</v>
      </c>
      <c r="Y180" s="2" t="s">
        <v>625</v>
      </c>
      <c r="Z180" s="2" t="s">
        <v>625</v>
      </c>
      <c r="AA180" s="2" t="s">
        <v>625</v>
      </c>
      <c r="AB180" s="2" t="s">
        <v>625</v>
      </c>
      <c r="AC180" s="2" t="s">
        <v>625</v>
      </c>
      <c r="AD180" s="2" t="s">
        <v>43</v>
      </c>
      <c r="AE180" s="2" t="s">
        <v>625</v>
      </c>
      <c r="AG180" s="2" t="s">
        <v>626</v>
      </c>
      <c r="AI180" s="2" t="s">
        <v>626</v>
      </c>
      <c r="AJ180" s="2">
        <v>0</v>
      </c>
      <c r="AK180" s="2" t="s">
        <v>43</v>
      </c>
    </row>
    <row r="181" spans="1:37" ht="15" customHeight="1" x14ac:dyDescent="0.35">
      <c r="A181" s="2" t="s">
        <v>359</v>
      </c>
      <c r="B181" s="2" t="s">
        <v>360</v>
      </c>
      <c r="C181" s="2" t="s">
        <v>360</v>
      </c>
      <c r="D181" s="2">
        <v>2023</v>
      </c>
      <c r="E181" s="2">
        <v>0.36499999999999999</v>
      </c>
      <c r="F181" s="2" t="s">
        <v>625</v>
      </c>
      <c r="G181" s="2" t="s">
        <v>830</v>
      </c>
      <c r="H181" s="2">
        <v>0.05</v>
      </c>
      <c r="I181" s="2">
        <v>0</v>
      </c>
      <c r="J181" s="2">
        <v>0</v>
      </c>
      <c r="K181" s="2">
        <v>0</v>
      </c>
      <c r="L181" s="2">
        <v>0</v>
      </c>
      <c r="M181" s="2" t="s">
        <v>712</v>
      </c>
      <c r="N181" s="2">
        <v>338.69799999999998</v>
      </c>
      <c r="O181" s="2">
        <v>0.36</v>
      </c>
      <c r="P181" s="2">
        <v>57.9</v>
      </c>
      <c r="Q181" s="2">
        <v>3.8</v>
      </c>
      <c r="R181" s="2">
        <v>2.2000000000000002</v>
      </c>
      <c r="S181" s="2">
        <v>0</v>
      </c>
      <c r="T181" s="2">
        <v>124.488</v>
      </c>
      <c r="U181" s="2" t="s">
        <v>43</v>
      </c>
      <c r="V181" s="2" t="s">
        <v>625</v>
      </c>
      <c r="W181" s="2" t="s">
        <v>625</v>
      </c>
      <c r="X181" s="2" t="s">
        <v>625</v>
      </c>
      <c r="Y181" s="2" t="s">
        <v>625</v>
      </c>
      <c r="Z181" s="2" t="s">
        <v>625</v>
      </c>
      <c r="AA181" s="2" t="s">
        <v>625</v>
      </c>
      <c r="AB181" s="2" t="s">
        <v>625</v>
      </c>
      <c r="AC181" s="2" t="s">
        <v>625</v>
      </c>
      <c r="AD181" s="2" t="s">
        <v>43</v>
      </c>
      <c r="AE181" s="2" t="s">
        <v>625</v>
      </c>
      <c r="AG181" s="2" t="s">
        <v>629</v>
      </c>
      <c r="AI181" s="2" t="s">
        <v>629</v>
      </c>
      <c r="AJ181" s="2">
        <v>338.69799999999998</v>
      </c>
      <c r="AK181" s="2">
        <v>2.2000000000000002E-2</v>
      </c>
    </row>
    <row r="182" spans="1:37" ht="15" customHeight="1" x14ac:dyDescent="0.35">
      <c r="A182" s="2" t="s">
        <v>361</v>
      </c>
      <c r="B182" s="2" t="s">
        <v>362</v>
      </c>
      <c r="C182" s="2" t="s">
        <v>362</v>
      </c>
      <c r="D182" s="2">
        <v>2023</v>
      </c>
      <c r="E182" s="2">
        <v>3.8</v>
      </c>
      <c r="F182" s="2" t="s">
        <v>625</v>
      </c>
      <c r="G182" s="2" t="s">
        <v>831</v>
      </c>
      <c r="H182" s="2">
        <v>0.95</v>
      </c>
      <c r="I182" s="2">
        <v>0</v>
      </c>
      <c r="J182" s="2">
        <v>0</v>
      </c>
      <c r="K182" s="2">
        <v>0</v>
      </c>
      <c r="L182" s="2">
        <v>0</v>
      </c>
      <c r="M182" s="2" t="s">
        <v>625</v>
      </c>
      <c r="N182" s="2" t="s">
        <v>625</v>
      </c>
      <c r="O182" s="2" t="s">
        <v>625</v>
      </c>
      <c r="P182" s="2" t="s">
        <v>625</v>
      </c>
      <c r="Q182" s="2" t="s">
        <v>625</v>
      </c>
      <c r="R182" s="2" t="s">
        <v>625</v>
      </c>
      <c r="S182" s="2" t="s">
        <v>625</v>
      </c>
      <c r="T182" s="2" t="s">
        <v>625</v>
      </c>
      <c r="U182" s="2" t="s">
        <v>625</v>
      </c>
      <c r="V182" s="2" t="s">
        <v>625</v>
      </c>
      <c r="W182" s="2" t="s">
        <v>625</v>
      </c>
      <c r="X182" s="2" t="s">
        <v>625</v>
      </c>
      <c r="Y182" s="2" t="s">
        <v>625</v>
      </c>
      <c r="Z182" s="2" t="s">
        <v>625</v>
      </c>
      <c r="AA182" s="2" t="s">
        <v>625</v>
      </c>
      <c r="AB182" s="2" t="s">
        <v>625</v>
      </c>
      <c r="AC182" s="2" t="s">
        <v>625</v>
      </c>
      <c r="AD182" s="2" t="s">
        <v>625</v>
      </c>
      <c r="AE182" s="2" t="s">
        <v>625</v>
      </c>
      <c r="AG182" s="2" t="s">
        <v>629</v>
      </c>
      <c r="AI182" s="2" t="s">
        <v>626</v>
      </c>
      <c r="AJ182" s="2">
        <v>0</v>
      </c>
      <c r="AK182" s="2" t="s">
        <v>43</v>
      </c>
    </row>
    <row r="183" spans="1:37" ht="15" customHeight="1" x14ac:dyDescent="0.35">
      <c r="A183" s="2" t="s">
        <v>361</v>
      </c>
      <c r="B183" s="2" t="s">
        <v>363</v>
      </c>
      <c r="C183" s="2" t="s">
        <v>363</v>
      </c>
      <c r="D183" s="2">
        <v>2023</v>
      </c>
      <c r="E183" s="2">
        <v>0.85</v>
      </c>
      <c r="F183" s="2" t="s">
        <v>625</v>
      </c>
      <c r="G183" s="2" t="s">
        <v>831</v>
      </c>
      <c r="H183" s="2">
        <v>0.95</v>
      </c>
      <c r="I183" s="2">
        <v>0</v>
      </c>
      <c r="J183" s="2">
        <v>0</v>
      </c>
      <c r="K183" s="2">
        <v>0</v>
      </c>
      <c r="L183" s="2">
        <v>0</v>
      </c>
      <c r="M183" s="2" t="s">
        <v>625</v>
      </c>
      <c r="N183" s="2" t="s">
        <v>625</v>
      </c>
      <c r="O183" s="2" t="s">
        <v>625</v>
      </c>
      <c r="P183" s="2" t="s">
        <v>625</v>
      </c>
      <c r="Q183" s="2" t="s">
        <v>625</v>
      </c>
      <c r="R183" s="2" t="s">
        <v>625</v>
      </c>
      <c r="S183" s="2" t="s">
        <v>625</v>
      </c>
      <c r="T183" s="2" t="s">
        <v>625</v>
      </c>
      <c r="U183" s="2" t="s">
        <v>625</v>
      </c>
      <c r="V183" s="2" t="s">
        <v>625</v>
      </c>
      <c r="W183" s="2" t="s">
        <v>625</v>
      </c>
      <c r="X183" s="2" t="s">
        <v>625</v>
      </c>
      <c r="Y183" s="2" t="s">
        <v>625</v>
      </c>
      <c r="Z183" s="2" t="s">
        <v>625</v>
      </c>
      <c r="AA183" s="2" t="s">
        <v>625</v>
      </c>
      <c r="AB183" s="2" t="s">
        <v>625</v>
      </c>
      <c r="AC183" s="2" t="s">
        <v>625</v>
      </c>
      <c r="AD183" s="2" t="s">
        <v>625</v>
      </c>
      <c r="AE183" s="2" t="s">
        <v>625</v>
      </c>
      <c r="AG183" s="2" t="s">
        <v>629</v>
      </c>
      <c r="AI183" s="2" t="s">
        <v>626</v>
      </c>
      <c r="AJ183" s="2">
        <v>0</v>
      </c>
      <c r="AK183" s="2" t="s">
        <v>43</v>
      </c>
    </row>
    <row r="184" spans="1:37" ht="15" customHeight="1" x14ac:dyDescent="0.35">
      <c r="A184" s="2" t="s">
        <v>361</v>
      </c>
      <c r="B184" s="2" t="s">
        <v>364</v>
      </c>
      <c r="C184" s="2" t="s">
        <v>363</v>
      </c>
      <c r="D184" s="2">
        <v>2023</v>
      </c>
      <c r="E184" s="2">
        <v>0.33</v>
      </c>
      <c r="F184" s="2" t="s">
        <v>625</v>
      </c>
      <c r="G184" s="2" t="s">
        <v>831</v>
      </c>
      <c r="H184" s="2">
        <v>0.95</v>
      </c>
      <c r="I184" s="2">
        <v>0</v>
      </c>
      <c r="J184" s="2">
        <v>0</v>
      </c>
      <c r="K184" s="2">
        <v>0</v>
      </c>
      <c r="L184" s="2">
        <v>0</v>
      </c>
      <c r="M184" s="2" t="s">
        <v>625</v>
      </c>
      <c r="N184" s="2" t="s">
        <v>625</v>
      </c>
      <c r="O184" s="2" t="s">
        <v>625</v>
      </c>
      <c r="P184" s="2" t="s">
        <v>625</v>
      </c>
      <c r="Q184" s="2" t="s">
        <v>625</v>
      </c>
      <c r="R184" s="2" t="s">
        <v>625</v>
      </c>
      <c r="S184" s="2" t="s">
        <v>625</v>
      </c>
      <c r="T184" s="2" t="s">
        <v>625</v>
      </c>
      <c r="U184" s="2" t="s">
        <v>625</v>
      </c>
      <c r="V184" s="2" t="s">
        <v>625</v>
      </c>
      <c r="W184" s="2" t="s">
        <v>625</v>
      </c>
      <c r="X184" s="2" t="s">
        <v>625</v>
      </c>
      <c r="Y184" s="2" t="s">
        <v>625</v>
      </c>
      <c r="Z184" s="2" t="s">
        <v>625</v>
      </c>
      <c r="AA184" s="2" t="s">
        <v>625</v>
      </c>
      <c r="AB184" s="2" t="s">
        <v>625</v>
      </c>
      <c r="AC184" s="2" t="s">
        <v>625</v>
      </c>
      <c r="AD184" s="2" t="s">
        <v>625</v>
      </c>
      <c r="AE184" s="2" t="s">
        <v>625</v>
      </c>
      <c r="AG184" s="2" t="s">
        <v>629</v>
      </c>
      <c r="AI184" s="2" t="s">
        <v>626</v>
      </c>
      <c r="AJ184" s="2">
        <v>0</v>
      </c>
      <c r="AK184" s="2" t="s">
        <v>43</v>
      </c>
    </row>
    <row r="185" spans="1:37" ht="15" customHeight="1" x14ac:dyDescent="0.35">
      <c r="A185" s="2" t="s">
        <v>361</v>
      </c>
      <c r="B185" s="2" t="s">
        <v>365</v>
      </c>
      <c r="C185" s="2" t="s">
        <v>365</v>
      </c>
      <c r="D185" s="2">
        <v>2023</v>
      </c>
      <c r="E185" s="2">
        <v>1.04</v>
      </c>
      <c r="F185" s="2" t="s">
        <v>625</v>
      </c>
      <c r="G185" s="2" t="s">
        <v>831</v>
      </c>
      <c r="H185" s="2">
        <v>0.95</v>
      </c>
      <c r="I185" s="2">
        <v>0</v>
      </c>
      <c r="J185" s="2">
        <v>0</v>
      </c>
      <c r="K185" s="2">
        <v>0</v>
      </c>
      <c r="L185" s="2">
        <v>0</v>
      </c>
      <c r="M185" s="2" t="s">
        <v>625</v>
      </c>
      <c r="N185" s="2" t="s">
        <v>625</v>
      </c>
      <c r="O185" s="2" t="s">
        <v>625</v>
      </c>
      <c r="P185" s="2" t="s">
        <v>625</v>
      </c>
      <c r="Q185" s="2" t="s">
        <v>625</v>
      </c>
      <c r="R185" s="2" t="s">
        <v>625</v>
      </c>
      <c r="S185" s="2" t="s">
        <v>625</v>
      </c>
      <c r="T185" s="2" t="s">
        <v>625</v>
      </c>
      <c r="U185" s="2" t="s">
        <v>625</v>
      </c>
      <c r="V185" s="2" t="s">
        <v>625</v>
      </c>
      <c r="W185" s="2" t="s">
        <v>625</v>
      </c>
      <c r="X185" s="2" t="s">
        <v>625</v>
      </c>
      <c r="Y185" s="2" t="s">
        <v>625</v>
      </c>
      <c r="Z185" s="2" t="s">
        <v>625</v>
      </c>
      <c r="AA185" s="2" t="s">
        <v>625</v>
      </c>
      <c r="AB185" s="2" t="s">
        <v>625</v>
      </c>
      <c r="AC185" s="2" t="s">
        <v>625</v>
      </c>
      <c r="AD185" s="2" t="s">
        <v>625</v>
      </c>
      <c r="AE185" s="2" t="s">
        <v>625</v>
      </c>
      <c r="AG185" s="2" t="s">
        <v>629</v>
      </c>
      <c r="AI185" s="2" t="s">
        <v>626</v>
      </c>
      <c r="AJ185" s="2">
        <v>0</v>
      </c>
      <c r="AK185" s="2" t="s">
        <v>43</v>
      </c>
    </row>
    <row r="186" spans="1:37" ht="15" customHeight="1" x14ac:dyDescent="0.35">
      <c r="A186" s="2" t="s">
        <v>366</v>
      </c>
      <c r="B186" s="2" t="s">
        <v>367</v>
      </c>
      <c r="C186" s="2" t="s">
        <v>367</v>
      </c>
      <c r="D186" s="2">
        <v>2023</v>
      </c>
      <c r="E186" s="2">
        <v>1.2509999999999999</v>
      </c>
      <c r="F186" s="2" t="s">
        <v>625</v>
      </c>
      <c r="G186" s="2" t="s">
        <v>767</v>
      </c>
      <c r="H186" s="2">
        <v>1.1000000000000001</v>
      </c>
      <c r="I186" s="2">
        <v>0</v>
      </c>
      <c r="J186" s="2">
        <v>0</v>
      </c>
      <c r="K186" s="2">
        <v>0</v>
      </c>
      <c r="L186" s="2">
        <v>100</v>
      </c>
      <c r="M186" s="2" t="s">
        <v>43</v>
      </c>
      <c r="N186" s="2" t="s">
        <v>625</v>
      </c>
      <c r="O186" s="2" t="s">
        <v>625</v>
      </c>
      <c r="P186" s="2" t="s">
        <v>625</v>
      </c>
      <c r="Q186" s="2" t="s">
        <v>625</v>
      </c>
      <c r="R186" s="2" t="s">
        <v>625</v>
      </c>
      <c r="S186" s="2" t="s">
        <v>625</v>
      </c>
      <c r="T186" s="2" t="s">
        <v>625</v>
      </c>
      <c r="U186" s="2" t="s">
        <v>43</v>
      </c>
      <c r="V186" s="2" t="s">
        <v>625</v>
      </c>
      <c r="W186" s="2" t="s">
        <v>625</v>
      </c>
      <c r="X186" s="2" t="s">
        <v>625</v>
      </c>
      <c r="Y186" s="2" t="s">
        <v>625</v>
      </c>
      <c r="Z186" s="2" t="s">
        <v>625</v>
      </c>
      <c r="AA186" s="2" t="s">
        <v>625</v>
      </c>
      <c r="AB186" s="2" t="s">
        <v>625</v>
      </c>
      <c r="AC186" s="2" t="s">
        <v>625</v>
      </c>
      <c r="AD186" s="2" t="s">
        <v>43</v>
      </c>
      <c r="AE186" s="2" t="s">
        <v>625</v>
      </c>
      <c r="AG186" s="2" t="s">
        <v>629</v>
      </c>
      <c r="AI186" s="2" t="s">
        <v>626</v>
      </c>
      <c r="AJ186" s="2">
        <v>0</v>
      </c>
      <c r="AK186" s="2" t="s">
        <v>43</v>
      </c>
    </row>
    <row r="187" spans="1:37" ht="15" customHeight="1" x14ac:dyDescent="0.35">
      <c r="A187" s="2" t="s">
        <v>366</v>
      </c>
      <c r="B187" s="2" t="s">
        <v>368</v>
      </c>
      <c r="C187" s="2" t="s">
        <v>367</v>
      </c>
      <c r="D187" s="2">
        <v>2023</v>
      </c>
      <c r="E187" s="2">
        <v>2.3199999999999998E-2</v>
      </c>
      <c r="F187" s="2" t="s">
        <v>625</v>
      </c>
      <c r="G187" s="2" t="s">
        <v>767</v>
      </c>
      <c r="H187" s="2">
        <v>1.1000000000000001</v>
      </c>
      <c r="I187" s="2">
        <v>0</v>
      </c>
      <c r="J187" s="2">
        <v>0</v>
      </c>
      <c r="K187" s="2">
        <v>0</v>
      </c>
      <c r="L187" s="2">
        <v>100</v>
      </c>
      <c r="M187" s="2" t="s">
        <v>43</v>
      </c>
      <c r="N187" s="2" t="s">
        <v>625</v>
      </c>
      <c r="O187" s="2" t="s">
        <v>625</v>
      </c>
      <c r="P187" s="2" t="s">
        <v>625</v>
      </c>
      <c r="Q187" s="2" t="s">
        <v>625</v>
      </c>
      <c r="R187" s="2" t="s">
        <v>625</v>
      </c>
      <c r="S187" s="2" t="s">
        <v>625</v>
      </c>
      <c r="T187" s="2" t="s">
        <v>625</v>
      </c>
      <c r="U187" s="2" t="s">
        <v>43</v>
      </c>
      <c r="V187" s="2" t="s">
        <v>625</v>
      </c>
      <c r="W187" s="2" t="s">
        <v>625</v>
      </c>
      <c r="X187" s="2" t="s">
        <v>625</v>
      </c>
      <c r="Y187" s="2" t="s">
        <v>625</v>
      </c>
      <c r="Z187" s="2" t="s">
        <v>625</v>
      </c>
      <c r="AA187" s="2" t="s">
        <v>625</v>
      </c>
      <c r="AB187" s="2" t="s">
        <v>625</v>
      </c>
      <c r="AC187" s="2" t="s">
        <v>625</v>
      </c>
      <c r="AD187" s="2" t="s">
        <v>43</v>
      </c>
      <c r="AE187" s="2" t="s">
        <v>625</v>
      </c>
      <c r="AG187" s="2" t="s">
        <v>629</v>
      </c>
      <c r="AI187" s="2" t="s">
        <v>626</v>
      </c>
      <c r="AJ187" s="2">
        <v>0</v>
      </c>
      <c r="AK187" s="2" t="s">
        <v>43</v>
      </c>
    </row>
    <row r="188" spans="1:37" ht="15" customHeight="1" x14ac:dyDescent="0.35">
      <c r="A188" s="2" t="s">
        <v>369</v>
      </c>
      <c r="B188" s="2" t="s">
        <v>370</v>
      </c>
      <c r="C188" s="2" t="s">
        <v>370</v>
      </c>
      <c r="D188" s="2">
        <v>2023</v>
      </c>
      <c r="E188" s="2">
        <v>1.363</v>
      </c>
      <c r="F188" s="2">
        <v>4.5640000000000001</v>
      </c>
      <c r="G188" s="2" t="s">
        <v>832</v>
      </c>
      <c r="H188" s="2">
        <v>1.1000000000000001</v>
      </c>
      <c r="I188" s="2">
        <v>0</v>
      </c>
      <c r="J188" s="2">
        <v>0</v>
      </c>
      <c r="K188" s="2">
        <v>0</v>
      </c>
      <c r="L188" s="2">
        <v>0</v>
      </c>
      <c r="M188" s="2" t="s">
        <v>43</v>
      </c>
      <c r="N188" s="2" t="s">
        <v>625</v>
      </c>
      <c r="O188" s="2" t="s">
        <v>625</v>
      </c>
      <c r="P188" s="2" t="s">
        <v>625</v>
      </c>
      <c r="Q188" s="2" t="s">
        <v>625</v>
      </c>
      <c r="R188" s="2" t="s">
        <v>625</v>
      </c>
      <c r="S188" s="2" t="s">
        <v>625</v>
      </c>
      <c r="T188" s="2" t="s">
        <v>625</v>
      </c>
      <c r="U188" s="2" t="s">
        <v>43</v>
      </c>
      <c r="V188" s="2" t="s">
        <v>625</v>
      </c>
      <c r="W188" s="2" t="s">
        <v>625</v>
      </c>
      <c r="X188" s="2" t="s">
        <v>625</v>
      </c>
      <c r="Y188" s="2" t="s">
        <v>625</v>
      </c>
      <c r="Z188" s="2" t="s">
        <v>625</v>
      </c>
      <c r="AA188" s="2" t="s">
        <v>625</v>
      </c>
      <c r="AB188" s="2" t="s">
        <v>625</v>
      </c>
      <c r="AC188" s="2" t="s">
        <v>625</v>
      </c>
      <c r="AD188" s="2" t="s">
        <v>43</v>
      </c>
      <c r="AE188" s="2" t="s">
        <v>625</v>
      </c>
      <c r="AG188" s="2" t="s">
        <v>629</v>
      </c>
      <c r="AI188" s="2" t="s">
        <v>626</v>
      </c>
      <c r="AJ188" s="2">
        <v>0</v>
      </c>
      <c r="AK188" s="2" t="s">
        <v>43</v>
      </c>
    </row>
    <row r="189" spans="1:37" ht="15" customHeight="1" x14ac:dyDescent="0.35">
      <c r="A189" s="2" t="s">
        <v>371</v>
      </c>
      <c r="B189" s="2" t="s">
        <v>372</v>
      </c>
      <c r="C189" s="2" t="s">
        <v>374</v>
      </c>
      <c r="D189" s="2">
        <v>2023</v>
      </c>
      <c r="E189" s="2">
        <v>0.59599999999999997</v>
      </c>
      <c r="F189" s="2" t="s">
        <v>625</v>
      </c>
      <c r="G189" s="2" t="s">
        <v>43</v>
      </c>
      <c r="H189" s="2">
        <v>2.1</v>
      </c>
      <c r="I189" s="2">
        <v>468</v>
      </c>
      <c r="J189" s="2">
        <v>0.64</v>
      </c>
      <c r="K189" s="2">
        <v>0.22</v>
      </c>
      <c r="L189" s="2" t="s">
        <v>625</v>
      </c>
      <c r="M189" s="2" t="s">
        <v>43</v>
      </c>
      <c r="N189" s="2" t="s">
        <v>625</v>
      </c>
      <c r="O189" s="2" t="s">
        <v>625</v>
      </c>
      <c r="P189" s="2" t="s">
        <v>625</v>
      </c>
      <c r="Q189" s="2" t="s">
        <v>625</v>
      </c>
      <c r="R189" s="2" t="s">
        <v>625</v>
      </c>
      <c r="S189" s="2" t="s">
        <v>625</v>
      </c>
      <c r="T189" s="2" t="s">
        <v>625</v>
      </c>
      <c r="U189" s="2" t="s">
        <v>43</v>
      </c>
      <c r="V189" s="2" t="s">
        <v>625</v>
      </c>
      <c r="W189" s="2" t="s">
        <v>625</v>
      </c>
      <c r="X189" s="2" t="s">
        <v>625</v>
      </c>
      <c r="Y189" s="2" t="s">
        <v>625</v>
      </c>
      <c r="Z189" s="2" t="s">
        <v>625</v>
      </c>
      <c r="AA189" s="2" t="s">
        <v>625</v>
      </c>
      <c r="AB189" s="2" t="s">
        <v>625</v>
      </c>
      <c r="AC189" s="2" t="s">
        <v>625</v>
      </c>
      <c r="AD189" s="2" t="s">
        <v>43</v>
      </c>
      <c r="AE189" s="2" t="s">
        <v>625</v>
      </c>
      <c r="AG189" s="2" t="s">
        <v>626</v>
      </c>
      <c r="AI189" s="2" t="s">
        <v>626</v>
      </c>
      <c r="AJ189" s="2">
        <v>0</v>
      </c>
      <c r="AK189" s="2" t="s">
        <v>43</v>
      </c>
    </row>
    <row r="190" spans="1:37" ht="15" customHeight="1" x14ac:dyDescent="0.35">
      <c r="A190" s="2" t="s">
        <v>371</v>
      </c>
      <c r="B190" s="2" t="s">
        <v>373</v>
      </c>
      <c r="C190" s="2" t="s">
        <v>374</v>
      </c>
      <c r="D190" s="2">
        <v>2023</v>
      </c>
      <c r="E190" s="2">
        <v>0.44934000000000002</v>
      </c>
      <c r="F190" s="2" t="s">
        <v>625</v>
      </c>
      <c r="G190" s="2" t="s">
        <v>833</v>
      </c>
      <c r="H190" s="2">
        <v>2.1</v>
      </c>
      <c r="I190" s="2">
        <v>468</v>
      </c>
      <c r="J190" s="2">
        <v>0.64</v>
      </c>
      <c r="K190" s="2">
        <v>0.22</v>
      </c>
      <c r="L190" s="2" t="s">
        <v>625</v>
      </c>
      <c r="M190" s="2" t="s">
        <v>43</v>
      </c>
      <c r="N190" s="2" t="s">
        <v>625</v>
      </c>
      <c r="O190" s="2" t="s">
        <v>625</v>
      </c>
      <c r="P190" s="2" t="s">
        <v>625</v>
      </c>
      <c r="Q190" s="2" t="s">
        <v>625</v>
      </c>
      <c r="R190" s="2" t="s">
        <v>625</v>
      </c>
      <c r="S190" s="2" t="s">
        <v>625</v>
      </c>
      <c r="T190" s="2" t="s">
        <v>625</v>
      </c>
      <c r="U190" s="2" t="s">
        <v>43</v>
      </c>
      <c r="V190" s="2" t="s">
        <v>625</v>
      </c>
      <c r="W190" s="2" t="s">
        <v>625</v>
      </c>
      <c r="X190" s="2" t="s">
        <v>625</v>
      </c>
      <c r="Y190" s="2" t="s">
        <v>625</v>
      </c>
      <c r="Z190" s="2" t="s">
        <v>625</v>
      </c>
      <c r="AA190" s="2" t="s">
        <v>625</v>
      </c>
      <c r="AB190" s="2" t="s">
        <v>625</v>
      </c>
      <c r="AC190" s="2" t="s">
        <v>625</v>
      </c>
      <c r="AD190" s="2" t="s">
        <v>43</v>
      </c>
      <c r="AE190" s="2" t="s">
        <v>625</v>
      </c>
      <c r="AG190" s="2" t="s">
        <v>626</v>
      </c>
      <c r="AI190" s="2" t="s">
        <v>626</v>
      </c>
      <c r="AJ190" s="2">
        <v>0</v>
      </c>
      <c r="AK190" s="2" t="s">
        <v>43</v>
      </c>
    </row>
    <row r="191" spans="1:37" ht="15" customHeight="1" x14ac:dyDescent="0.35">
      <c r="A191" s="2" t="s">
        <v>371</v>
      </c>
      <c r="B191" s="2" t="s">
        <v>374</v>
      </c>
      <c r="C191" s="2" t="s">
        <v>374</v>
      </c>
      <c r="D191" s="2">
        <v>2023</v>
      </c>
      <c r="E191" s="2">
        <v>6.6109999999999998</v>
      </c>
      <c r="F191" s="2">
        <v>9.532</v>
      </c>
      <c r="G191" s="2" t="s">
        <v>834</v>
      </c>
      <c r="H191" s="2">
        <v>0.41599999999999998</v>
      </c>
      <c r="I191" s="2">
        <v>84.89</v>
      </c>
      <c r="J191" s="2">
        <v>2.5999999999999999E-3</v>
      </c>
      <c r="K191" s="2">
        <v>0</v>
      </c>
      <c r="L191" s="2">
        <v>29.1</v>
      </c>
      <c r="M191" s="2" t="s">
        <v>43</v>
      </c>
      <c r="N191" s="2" t="s">
        <v>625</v>
      </c>
      <c r="O191" s="2" t="s">
        <v>625</v>
      </c>
      <c r="P191" s="2" t="s">
        <v>625</v>
      </c>
      <c r="Q191" s="2" t="s">
        <v>625</v>
      </c>
      <c r="R191" s="2" t="s">
        <v>625</v>
      </c>
      <c r="S191" s="2" t="s">
        <v>625</v>
      </c>
      <c r="T191" s="2" t="s">
        <v>625</v>
      </c>
      <c r="U191" s="2" t="s">
        <v>43</v>
      </c>
      <c r="V191" s="2" t="s">
        <v>625</v>
      </c>
      <c r="W191" s="2" t="s">
        <v>625</v>
      </c>
      <c r="X191" s="2" t="s">
        <v>625</v>
      </c>
      <c r="Y191" s="2" t="s">
        <v>625</v>
      </c>
      <c r="Z191" s="2" t="s">
        <v>625</v>
      </c>
      <c r="AA191" s="2" t="s">
        <v>625</v>
      </c>
      <c r="AB191" s="2" t="s">
        <v>625</v>
      </c>
      <c r="AC191" s="2" t="s">
        <v>625</v>
      </c>
      <c r="AD191" s="2" t="s">
        <v>43</v>
      </c>
      <c r="AE191" s="2" t="s">
        <v>625</v>
      </c>
      <c r="AG191" s="2" t="s">
        <v>629</v>
      </c>
      <c r="AI191" s="2" t="s">
        <v>626</v>
      </c>
      <c r="AJ191" s="2">
        <v>0</v>
      </c>
      <c r="AK191" s="2" t="s">
        <v>43</v>
      </c>
    </row>
    <row r="192" spans="1:37" ht="15" customHeight="1" x14ac:dyDescent="0.35">
      <c r="A192" s="2" t="s">
        <v>371</v>
      </c>
      <c r="B192" s="2" t="s">
        <v>375</v>
      </c>
      <c r="C192" s="2" t="s">
        <v>374</v>
      </c>
      <c r="D192" s="2">
        <v>2023</v>
      </c>
      <c r="E192" s="2" t="s">
        <v>625</v>
      </c>
      <c r="F192" s="2" t="s">
        <v>625</v>
      </c>
      <c r="G192" s="2" t="s">
        <v>43</v>
      </c>
      <c r="H192" s="2">
        <v>2.1</v>
      </c>
      <c r="I192" s="2">
        <v>468</v>
      </c>
      <c r="J192" s="2">
        <v>0.64</v>
      </c>
      <c r="K192" s="2">
        <v>0.22</v>
      </c>
      <c r="L192" s="2" t="s">
        <v>625</v>
      </c>
      <c r="M192" s="2" t="s">
        <v>43</v>
      </c>
      <c r="N192" s="2" t="s">
        <v>625</v>
      </c>
      <c r="O192" s="2" t="s">
        <v>625</v>
      </c>
      <c r="P192" s="2" t="s">
        <v>625</v>
      </c>
      <c r="Q192" s="2" t="s">
        <v>625</v>
      </c>
      <c r="R192" s="2" t="s">
        <v>625</v>
      </c>
      <c r="S192" s="2" t="s">
        <v>625</v>
      </c>
      <c r="T192" s="2" t="s">
        <v>625</v>
      </c>
      <c r="U192" s="2" t="s">
        <v>43</v>
      </c>
      <c r="V192" s="2" t="s">
        <v>625</v>
      </c>
      <c r="W192" s="2" t="s">
        <v>625</v>
      </c>
      <c r="X192" s="2" t="s">
        <v>625</v>
      </c>
      <c r="Y192" s="2" t="s">
        <v>625</v>
      </c>
      <c r="Z192" s="2" t="s">
        <v>625</v>
      </c>
      <c r="AA192" s="2" t="s">
        <v>625</v>
      </c>
      <c r="AB192" s="2" t="s">
        <v>625</v>
      </c>
      <c r="AC192" s="2" t="s">
        <v>625</v>
      </c>
      <c r="AD192" s="2" t="s">
        <v>43</v>
      </c>
      <c r="AE192" s="2" t="s">
        <v>625</v>
      </c>
      <c r="AG192" s="2" t="s">
        <v>626</v>
      </c>
      <c r="AI192" s="2" t="s">
        <v>626</v>
      </c>
      <c r="AJ192" s="2">
        <v>0</v>
      </c>
      <c r="AK192" s="2" t="s">
        <v>43</v>
      </c>
    </row>
    <row r="193" spans="1:37" ht="15" customHeight="1" x14ac:dyDescent="0.35">
      <c r="A193" s="2" t="s">
        <v>378</v>
      </c>
      <c r="B193" s="2" t="s">
        <v>379</v>
      </c>
      <c r="C193" s="2" t="s">
        <v>380</v>
      </c>
      <c r="D193" s="2">
        <v>2023</v>
      </c>
      <c r="E193" s="2" t="s">
        <v>625</v>
      </c>
      <c r="F193" s="2" t="s">
        <v>625</v>
      </c>
      <c r="G193" s="2" t="s">
        <v>627</v>
      </c>
      <c r="H193" s="2">
        <v>2.1</v>
      </c>
      <c r="I193" s="2">
        <v>468</v>
      </c>
      <c r="J193" s="2">
        <v>0.64</v>
      </c>
      <c r="K193" s="2">
        <v>0.22</v>
      </c>
      <c r="L193" s="2" t="s">
        <v>625</v>
      </c>
      <c r="M193" s="2" t="s">
        <v>43</v>
      </c>
      <c r="N193" s="2" t="s">
        <v>625</v>
      </c>
      <c r="O193" s="2" t="s">
        <v>625</v>
      </c>
      <c r="P193" s="2" t="s">
        <v>625</v>
      </c>
      <c r="Q193" s="2" t="s">
        <v>625</v>
      </c>
      <c r="R193" s="2" t="s">
        <v>625</v>
      </c>
      <c r="S193" s="2" t="s">
        <v>625</v>
      </c>
      <c r="T193" s="2" t="s">
        <v>625</v>
      </c>
      <c r="U193" s="2" t="s">
        <v>43</v>
      </c>
      <c r="V193" s="2" t="s">
        <v>625</v>
      </c>
      <c r="W193" s="2" t="s">
        <v>625</v>
      </c>
      <c r="X193" s="2" t="s">
        <v>625</v>
      </c>
      <c r="Y193" s="2" t="s">
        <v>625</v>
      </c>
      <c r="Z193" s="2" t="s">
        <v>625</v>
      </c>
      <c r="AA193" s="2" t="s">
        <v>625</v>
      </c>
      <c r="AB193" s="2" t="s">
        <v>625</v>
      </c>
      <c r="AC193" s="2" t="s">
        <v>625</v>
      </c>
      <c r="AD193" s="2" t="s">
        <v>43</v>
      </c>
      <c r="AE193" s="2" t="s">
        <v>625</v>
      </c>
      <c r="AG193" s="2" t="s">
        <v>626</v>
      </c>
      <c r="AI193" s="2" t="s">
        <v>626</v>
      </c>
      <c r="AJ193" s="2">
        <v>0</v>
      </c>
      <c r="AK193" s="2" t="s">
        <v>43</v>
      </c>
    </row>
    <row r="194" spans="1:37" ht="15" customHeight="1" x14ac:dyDescent="0.35">
      <c r="A194" s="2" t="s">
        <v>378</v>
      </c>
      <c r="B194" s="2" t="s">
        <v>380</v>
      </c>
      <c r="C194" s="2" t="s">
        <v>380</v>
      </c>
      <c r="D194" s="2">
        <v>2023</v>
      </c>
      <c r="E194" s="2" t="s">
        <v>625</v>
      </c>
      <c r="F194" s="2" t="s">
        <v>625</v>
      </c>
      <c r="G194" s="2" t="s">
        <v>835</v>
      </c>
      <c r="H194" s="2">
        <v>2.1</v>
      </c>
      <c r="I194" s="2">
        <v>0.03</v>
      </c>
      <c r="J194" s="2">
        <v>2E-3</v>
      </c>
      <c r="K194" s="2">
        <v>0.22</v>
      </c>
      <c r="L194" s="2">
        <v>52</v>
      </c>
      <c r="M194" s="2" t="s">
        <v>43</v>
      </c>
      <c r="N194" s="2" t="s">
        <v>625</v>
      </c>
      <c r="O194" s="2" t="s">
        <v>625</v>
      </c>
      <c r="P194" s="2" t="s">
        <v>625</v>
      </c>
      <c r="Q194" s="2" t="s">
        <v>625</v>
      </c>
      <c r="R194" s="2" t="s">
        <v>625</v>
      </c>
      <c r="S194" s="2" t="s">
        <v>625</v>
      </c>
      <c r="T194" s="2" t="s">
        <v>625</v>
      </c>
      <c r="U194" s="2" t="s">
        <v>43</v>
      </c>
      <c r="V194" s="2" t="s">
        <v>625</v>
      </c>
      <c r="W194" s="2" t="s">
        <v>625</v>
      </c>
      <c r="X194" s="2" t="s">
        <v>625</v>
      </c>
      <c r="Y194" s="2" t="s">
        <v>625</v>
      </c>
      <c r="Z194" s="2" t="s">
        <v>625</v>
      </c>
      <c r="AA194" s="2" t="s">
        <v>625</v>
      </c>
      <c r="AB194" s="2" t="s">
        <v>625</v>
      </c>
      <c r="AC194" s="2" t="s">
        <v>625</v>
      </c>
      <c r="AD194" s="2" t="s">
        <v>43</v>
      </c>
      <c r="AE194" s="2" t="s">
        <v>625</v>
      </c>
      <c r="AG194" s="2" t="s">
        <v>629</v>
      </c>
      <c r="AI194" s="2" t="s">
        <v>626</v>
      </c>
      <c r="AJ194" s="2">
        <v>0</v>
      </c>
      <c r="AK194" s="2" t="s">
        <v>43</v>
      </c>
    </row>
    <row r="195" spans="1:37" ht="15" customHeight="1" x14ac:dyDescent="0.35">
      <c r="A195" s="2" t="s">
        <v>381</v>
      </c>
      <c r="B195" s="2" t="s">
        <v>382</v>
      </c>
      <c r="C195" s="2" t="s">
        <v>383</v>
      </c>
      <c r="D195" s="2">
        <v>2023</v>
      </c>
      <c r="E195" s="2">
        <v>4.7199999999999999E-2</v>
      </c>
      <c r="F195" s="2" t="s">
        <v>625</v>
      </c>
      <c r="G195" s="2" t="s">
        <v>836</v>
      </c>
      <c r="H195" s="2">
        <v>1.2</v>
      </c>
      <c r="I195" s="2">
        <v>0</v>
      </c>
      <c r="J195" s="2">
        <v>0</v>
      </c>
      <c r="K195" s="2">
        <v>0</v>
      </c>
      <c r="L195" s="2">
        <v>38.36</v>
      </c>
      <c r="M195" s="2" t="s">
        <v>43</v>
      </c>
      <c r="N195" s="2" t="s">
        <v>625</v>
      </c>
      <c r="O195" s="2" t="s">
        <v>625</v>
      </c>
      <c r="P195" s="2" t="s">
        <v>625</v>
      </c>
      <c r="Q195" s="2" t="s">
        <v>625</v>
      </c>
      <c r="R195" s="2" t="s">
        <v>625</v>
      </c>
      <c r="S195" s="2" t="s">
        <v>625</v>
      </c>
      <c r="T195" s="2" t="s">
        <v>625</v>
      </c>
      <c r="U195" s="2" t="s">
        <v>43</v>
      </c>
      <c r="V195" s="2" t="s">
        <v>625</v>
      </c>
      <c r="W195" s="2" t="s">
        <v>625</v>
      </c>
      <c r="X195" s="2" t="s">
        <v>625</v>
      </c>
      <c r="Y195" s="2" t="s">
        <v>625</v>
      </c>
      <c r="Z195" s="2" t="s">
        <v>625</v>
      </c>
      <c r="AA195" s="2" t="s">
        <v>625</v>
      </c>
      <c r="AB195" s="2" t="s">
        <v>625</v>
      </c>
      <c r="AC195" s="2" t="s">
        <v>625</v>
      </c>
      <c r="AD195" s="2" t="s">
        <v>43</v>
      </c>
      <c r="AE195" s="2" t="s">
        <v>625</v>
      </c>
      <c r="AG195" s="2" t="s">
        <v>629</v>
      </c>
      <c r="AI195" s="2" t="s">
        <v>626</v>
      </c>
      <c r="AJ195" s="2">
        <v>0</v>
      </c>
      <c r="AK195" s="2" t="s">
        <v>43</v>
      </c>
    </row>
    <row r="196" spans="1:37" ht="15" customHeight="1" x14ac:dyDescent="0.35">
      <c r="A196" s="2" t="s">
        <v>381</v>
      </c>
      <c r="B196" s="2" t="s">
        <v>383</v>
      </c>
      <c r="C196" s="2" t="s">
        <v>383</v>
      </c>
      <c r="D196" s="2">
        <v>2023</v>
      </c>
      <c r="E196" s="2">
        <v>3.3820000000000001</v>
      </c>
      <c r="F196" s="2">
        <v>4.5609999999999999</v>
      </c>
      <c r="G196" s="2" t="s">
        <v>836</v>
      </c>
      <c r="H196" s="2">
        <v>1.2</v>
      </c>
      <c r="I196" s="2">
        <v>0</v>
      </c>
      <c r="J196" s="2">
        <v>0</v>
      </c>
      <c r="K196" s="2">
        <v>0</v>
      </c>
      <c r="L196" s="2">
        <v>38.36</v>
      </c>
      <c r="M196" s="2" t="s">
        <v>43</v>
      </c>
      <c r="N196" s="2" t="s">
        <v>625</v>
      </c>
      <c r="O196" s="2" t="s">
        <v>625</v>
      </c>
      <c r="P196" s="2" t="s">
        <v>625</v>
      </c>
      <c r="Q196" s="2" t="s">
        <v>625</v>
      </c>
      <c r="R196" s="2" t="s">
        <v>625</v>
      </c>
      <c r="S196" s="2" t="s">
        <v>625</v>
      </c>
      <c r="T196" s="2" t="s">
        <v>625</v>
      </c>
      <c r="U196" s="2" t="s">
        <v>43</v>
      </c>
      <c r="V196" s="2" t="s">
        <v>625</v>
      </c>
      <c r="W196" s="2" t="s">
        <v>625</v>
      </c>
      <c r="X196" s="2" t="s">
        <v>625</v>
      </c>
      <c r="Y196" s="2" t="s">
        <v>625</v>
      </c>
      <c r="Z196" s="2" t="s">
        <v>625</v>
      </c>
      <c r="AA196" s="2" t="s">
        <v>625</v>
      </c>
      <c r="AB196" s="2" t="s">
        <v>625</v>
      </c>
      <c r="AC196" s="2" t="s">
        <v>625</v>
      </c>
      <c r="AD196" s="2" t="s">
        <v>43</v>
      </c>
      <c r="AE196" s="2" t="s">
        <v>625</v>
      </c>
      <c r="AG196" s="2" t="s">
        <v>629</v>
      </c>
      <c r="AI196" s="2" t="s">
        <v>626</v>
      </c>
      <c r="AJ196" s="2">
        <v>0</v>
      </c>
      <c r="AK196" s="2" t="s">
        <v>43</v>
      </c>
    </row>
    <row r="197" spans="1:37" ht="15" customHeight="1" x14ac:dyDescent="0.35">
      <c r="A197" s="2" t="s">
        <v>385</v>
      </c>
      <c r="B197" s="2" t="s">
        <v>386</v>
      </c>
      <c r="C197" s="2" t="s">
        <v>655</v>
      </c>
      <c r="D197" s="2">
        <v>2023</v>
      </c>
      <c r="E197" s="2">
        <v>27</v>
      </c>
      <c r="F197" s="2">
        <v>25.236667099999998</v>
      </c>
      <c r="G197" s="2" t="s">
        <v>817</v>
      </c>
      <c r="H197" s="2">
        <v>3.1</v>
      </c>
      <c r="I197" s="2">
        <v>0</v>
      </c>
      <c r="J197" s="2">
        <v>0</v>
      </c>
      <c r="K197" s="2">
        <v>1</v>
      </c>
      <c r="L197" s="2">
        <v>0</v>
      </c>
      <c r="M197" s="2" t="s">
        <v>43</v>
      </c>
      <c r="N197" s="2" t="s">
        <v>625</v>
      </c>
      <c r="O197" s="2" t="s">
        <v>625</v>
      </c>
      <c r="P197" s="2" t="s">
        <v>625</v>
      </c>
      <c r="Q197" s="2" t="s">
        <v>625</v>
      </c>
      <c r="R197" s="2" t="s">
        <v>625</v>
      </c>
      <c r="S197" s="2" t="s">
        <v>625</v>
      </c>
      <c r="T197" s="2" t="s">
        <v>625</v>
      </c>
      <c r="U197" s="2" t="s">
        <v>746</v>
      </c>
      <c r="V197" s="2">
        <v>8.2530000000000001</v>
      </c>
      <c r="W197" s="2">
        <v>8.2530000000000001</v>
      </c>
      <c r="X197" s="2">
        <v>0</v>
      </c>
      <c r="Y197" s="2">
        <v>0</v>
      </c>
      <c r="Z197" s="2">
        <v>0</v>
      </c>
      <c r="AA197" s="2">
        <v>0</v>
      </c>
      <c r="AB197" s="2">
        <v>0</v>
      </c>
      <c r="AC197" s="2">
        <v>0</v>
      </c>
      <c r="AD197" s="197" t="s">
        <v>1168</v>
      </c>
      <c r="AE197" s="2" t="s">
        <v>625</v>
      </c>
      <c r="AG197" s="2" t="s">
        <v>629</v>
      </c>
      <c r="AI197" s="2" t="s">
        <v>626</v>
      </c>
      <c r="AJ197" s="2">
        <v>0</v>
      </c>
      <c r="AK197" s="2" t="s">
        <v>43</v>
      </c>
    </row>
    <row r="198" spans="1:37" ht="15" customHeight="1" x14ac:dyDescent="0.35">
      <c r="A198" s="2" t="s">
        <v>388</v>
      </c>
      <c r="B198" s="2" t="s">
        <v>389</v>
      </c>
      <c r="C198" s="2" t="s">
        <v>656</v>
      </c>
      <c r="D198" s="2">
        <v>2023</v>
      </c>
      <c r="E198" s="2">
        <v>4.6900000000000004</v>
      </c>
      <c r="F198" s="2">
        <v>4.91</v>
      </c>
      <c r="G198" s="2" t="s">
        <v>837</v>
      </c>
      <c r="H198" s="2">
        <v>1.1000000000000001</v>
      </c>
      <c r="I198" s="2">
        <v>0</v>
      </c>
      <c r="J198" s="2">
        <v>0</v>
      </c>
      <c r="K198" s="2">
        <v>0</v>
      </c>
      <c r="L198" s="2">
        <v>0</v>
      </c>
      <c r="M198" s="2" t="s">
        <v>627</v>
      </c>
      <c r="N198" s="2" t="s">
        <v>625</v>
      </c>
      <c r="O198" s="2" t="s">
        <v>625</v>
      </c>
      <c r="P198" s="2" t="s">
        <v>625</v>
      </c>
      <c r="Q198" s="2" t="s">
        <v>625</v>
      </c>
      <c r="R198" s="2" t="s">
        <v>625</v>
      </c>
      <c r="S198" s="2" t="s">
        <v>625</v>
      </c>
      <c r="T198" s="2" t="s">
        <v>625</v>
      </c>
      <c r="U198" s="2" t="s">
        <v>627</v>
      </c>
      <c r="V198" s="2" t="s">
        <v>625</v>
      </c>
      <c r="W198" s="2" t="s">
        <v>625</v>
      </c>
      <c r="X198" s="2" t="s">
        <v>625</v>
      </c>
      <c r="Y198" s="2" t="s">
        <v>625</v>
      </c>
      <c r="Z198" s="2" t="s">
        <v>625</v>
      </c>
      <c r="AA198" s="2" t="s">
        <v>625</v>
      </c>
      <c r="AB198" s="2" t="s">
        <v>625</v>
      </c>
      <c r="AC198" s="2" t="s">
        <v>625</v>
      </c>
      <c r="AD198" s="2" t="s">
        <v>627</v>
      </c>
      <c r="AE198" s="2" t="s">
        <v>625</v>
      </c>
      <c r="AG198" s="2" t="s">
        <v>629</v>
      </c>
      <c r="AI198" s="2" t="s">
        <v>626</v>
      </c>
      <c r="AJ198" s="2">
        <v>0</v>
      </c>
      <c r="AK198" s="2" t="s">
        <v>43</v>
      </c>
    </row>
    <row r="199" spans="1:37" ht="15" customHeight="1" x14ac:dyDescent="0.35">
      <c r="A199" s="2" t="s">
        <v>390</v>
      </c>
      <c r="B199" s="2" t="s">
        <v>391</v>
      </c>
      <c r="C199" s="2" t="s">
        <v>443</v>
      </c>
      <c r="D199" s="2">
        <v>2023</v>
      </c>
      <c r="E199" s="2">
        <v>0.432</v>
      </c>
      <c r="F199" s="2" t="s">
        <v>625</v>
      </c>
      <c r="G199" s="2" t="s">
        <v>785</v>
      </c>
      <c r="H199" s="2">
        <v>0.03</v>
      </c>
      <c r="I199" s="2">
        <v>0</v>
      </c>
      <c r="J199" s="2">
        <v>0</v>
      </c>
      <c r="K199" s="2">
        <v>0</v>
      </c>
      <c r="L199" s="2">
        <v>100</v>
      </c>
      <c r="M199" s="2" t="s">
        <v>43</v>
      </c>
      <c r="N199" s="2" t="s">
        <v>625</v>
      </c>
      <c r="O199" s="2" t="s">
        <v>625</v>
      </c>
      <c r="P199" s="2" t="s">
        <v>625</v>
      </c>
      <c r="Q199" s="2" t="s">
        <v>625</v>
      </c>
      <c r="R199" s="2" t="s">
        <v>625</v>
      </c>
      <c r="S199" s="2" t="s">
        <v>625</v>
      </c>
      <c r="T199" s="2" t="s">
        <v>625</v>
      </c>
      <c r="U199" s="2" t="s">
        <v>43</v>
      </c>
      <c r="V199" s="2" t="s">
        <v>625</v>
      </c>
      <c r="W199" s="2" t="s">
        <v>625</v>
      </c>
      <c r="X199" s="2" t="s">
        <v>625</v>
      </c>
      <c r="Y199" s="2" t="s">
        <v>625</v>
      </c>
      <c r="Z199" s="2" t="s">
        <v>625</v>
      </c>
      <c r="AA199" s="2" t="s">
        <v>625</v>
      </c>
      <c r="AB199" s="2" t="s">
        <v>625</v>
      </c>
      <c r="AC199" s="2" t="s">
        <v>625</v>
      </c>
      <c r="AD199" s="2" t="s">
        <v>43</v>
      </c>
      <c r="AE199" s="2" t="s">
        <v>625</v>
      </c>
      <c r="AG199" s="2" t="s">
        <v>629</v>
      </c>
      <c r="AI199" s="2" t="s">
        <v>626</v>
      </c>
      <c r="AJ199" s="2">
        <v>0</v>
      </c>
      <c r="AK199" s="2" t="s">
        <v>43</v>
      </c>
    </row>
    <row r="200" spans="1:37" ht="15" customHeight="1" x14ac:dyDescent="0.35">
      <c r="A200" s="2" t="s">
        <v>390</v>
      </c>
      <c r="B200" s="2" t="s">
        <v>392</v>
      </c>
      <c r="C200" s="2" t="s">
        <v>657</v>
      </c>
      <c r="D200" s="2">
        <v>2023</v>
      </c>
      <c r="E200" s="2">
        <v>6.0000000000000001E-3</v>
      </c>
      <c r="F200" s="2" t="s">
        <v>625</v>
      </c>
      <c r="G200" s="2" t="s">
        <v>785</v>
      </c>
      <c r="H200" s="2">
        <v>0.03</v>
      </c>
      <c r="I200" s="2">
        <v>0</v>
      </c>
      <c r="J200" s="2">
        <v>0</v>
      </c>
      <c r="K200" s="2">
        <v>0</v>
      </c>
      <c r="L200" s="2">
        <v>100</v>
      </c>
      <c r="M200" s="2" t="s">
        <v>43</v>
      </c>
      <c r="N200" s="2" t="s">
        <v>625</v>
      </c>
      <c r="O200" s="2" t="s">
        <v>625</v>
      </c>
      <c r="P200" s="2" t="s">
        <v>625</v>
      </c>
      <c r="Q200" s="2" t="s">
        <v>625</v>
      </c>
      <c r="R200" s="2" t="s">
        <v>625</v>
      </c>
      <c r="S200" s="2" t="s">
        <v>625</v>
      </c>
      <c r="T200" s="2" t="s">
        <v>625</v>
      </c>
      <c r="U200" s="2" t="s">
        <v>43</v>
      </c>
      <c r="V200" s="2" t="s">
        <v>625</v>
      </c>
      <c r="W200" s="2" t="s">
        <v>625</v>
      </c>
      <c r="X200" s="2" t="s">
        <v>625</v>
      </c>
      <c r="Y200" s="2" t="s">
        <v>625</v>
      </c>
      <c r="Z200" s="2" t="s">
        <v>625</v>
      </c>
      <c r="AA200" s="2" t="s">
        <v>625</v>
      </c>
      <c r="AB200" s="2" t="s">
        <v>625</v>
      </c>
      <c r="AC200" s="2" t="s">
        <v>625</v>
      </c>
      <c r="AD200" s="2" t="s">
        <v>43</v>
      </c>
      <c r="AE200" s="2" t="s">
        <v>625</v>
      </c>
      <c r="AG200" s="2" t="s">
        <v>629</v>
      </c>
      <c r="AI200" s="2" t="s">
        <v>626</v>
      </c>
      <c r="AJ200" s="2">
        <v>0</v>
      </c>
      <c r="AK200" s="2" t="s">
        <v>43</v>
      </c>
    </row>
    <row r="201" spans="1:37" ht="15" customHeight="1" x14ac:dyDescent="0.35">
      <c r="A201" s="2" t="s">
        <v>390</v>
      </c>
      <c r="B201" s="2" t="s">
        <v>393</v>
      </c>
      <c r="C201" s="2" t="s">
        <v>393</v>
      </c>
      <c r="D201" s="2">
        <v>2023</v>
      </c>
      <c r="E201" s="2">
        <v>2.4700000000000002</v>
      </c>
      <c r="F201" s="2">
        <v>52.08</v>
      </c>
      <c r="G201" s="2" t="s">
        <v>781</v>
      </c>
      <c r="H201" s="2">
        <v>0.03</v>
      </c>
      <c r="I201" s="2">
        <v>0</v>
      </c>
      <c r="J201" s="2">
        <v>0</v>
      </c>
      <c r="K201" s="2">
        <v>0</v>
      </c>
      <c r="L201" s="2">
        <v>100</v>
      </c>
      <c r="M201" s="2" t="s">
        <v>43</v>
      </c>
      <c r="N201" s="2" t="s">
        <v>625</v>
      </c>
      <c r="O201" s="2" t="s">
        <v>625</v>
      </c>
      <c r="P201" s="2" t="s">
        <v>625</v>
      </c>
      <c r="Q201" s="2" t="s">
        <v>625</v>
      </c>
      <c r="R201" s="2" t="s">
        <v>625</v>
      </c>
      <c r="S201" s="2" t="s">
        <v>625</v>
      </c>
      <c r="T201" s="2" t="s">
        <v>625</v>
      </c>
      <c r="U201" s="2" t="s">
        <v>43</v>
      </c>
      <c r="V201" s="2" t="s">
        <v>625</v>
      </c>
      <c r="W201" s="2" t="s">
        <v>625</v>
      </c>
      <c r="X201" s="2" t="s">
        <v>625</v>
      </c>
      <c r="Y201" s="2" t="s">
        <v>625</v>
      </c>
      <c r="Z201" s="2" t="s">
        <v>625</v>
      </c>
      <c r="AA201" s="2" t="s">
        <v>625</v>
      </c>
      <c r="AB201" s="2" t="s">
        <v>625</v>
      </c>
      <c r="AC201" s="2" t="s">
        <v>625</v>
      </c>
      <c r="AD201" s="197" t="s">
        <v>1169</v>
      </c>
      <c r="AE201" s="2">
        <v>1.9</v>
      </c>
      <c r="AG201" s="2" t="s">
        <v>629</v>
      </c>
      <c r="AI201" s="2" t="s">
        <v>626</v>
      </c>
      <c r="AJ201" s="2">
        <v>0</v>
      </c>
      <c r="AK201" s="2" t="s">
        <v>43</v>
      </c>
    </row>
    <row r="202" spans="1:37" ht="15" customHeight="1" x14ac:dyDescent="0.35">
      <c r="A202" s="2" t="s">
        <v>390</v>
      </c>
      <c r="B202" s="2" t="s">
        <v>394</v>
      </c>
      <c r="C202" s="2" t="s">
        <v>658</v>
      </c>
      <c r="D202" s="2">
        <v>2023</v>
      </c>
      <c r="E202" s="2">
        <v>0.56899999999999995</v>
      </c>
      <c r="F202" s="2" t="s">
        <v>625</v>
      </c>
      <c r="G202" s="2" t="s">
        <v>785</v>
      </c>
      <c r="H202" s="2">
        <v>0.03</v>
      </c>
      <c r="I202" s="2">
        <v>0</v>
      </c>
      <c r="J202" s="2">
        <v>0</v>
      </c>
      <c r="K202" s="2">
        <v>0</v>
      </c>
      <c r="L202" s="2">
        <v>100</v>
      </c>
      <c r="M202" s="2" t="s">
        <v>43</v>
      </c>
      <c r="N202" s="2" t="s">
        <v>625</v>
      </c>
      <c r="O202" s="2" t="s">
        <v>625</v>
      </c>
      <c r="P202" s="2" t="s">
        <v>625</v>
      </c>
      <c r="Q202" s="2" t="s">
        <v>625</v>
      </c>
      <c r="R202" s="2" t="s">
        <v>625</v>
      </c>
      <c r="S202" s="2" t="s">
        <v>625</v>
      </c>
      <c r="T202" s="2" t="s">
        <v>625</v>
      </c>
      <c r="U202" s="2" t="s">
        <v>43</v>
      </c>
      <c r="V202" s="2" t="s">
        <v>625</v>
      </c>
      <c r="W202" s="2" t="s">
        <v>625</v>
      </c>
      <c r="X202" s="2" t="s">
        <v>625</v>
      </c>
      <c r="Y202" s="2" t="s">
        <v>625</v>
      </c>
      <c r="Z202" s="2" t="s">
        <v>625</v>
      </c>
      <c r="AA202" s="2" t="s">
        <v>625</v>
      </c>
      <c r="AB202" s="2" t="s">
        <v>625</v>
      </c>
      <c r="AC202" s="2" t="s">
        <v>625</v>
      </c>
      <c r="AD202" s="2" t="s">
        <v>43</v>
      </c>
      <c r="AE202" s="2" t="s">
        <v>625</v>
      </c>
      <c r="AG202" s="2" t="s">
        <v>629</v>
      </c>
      <c r="AI202" s="2" t="s">
        <v>626</v>
      </c>
      <c r="AJ202" s="2">
        <v>0</v>
      </c>
      <c r="AK202" s="2" t="s">
        <v>43</v>
      </c>
    </row>
    <row r="203" spans="1:37" ht="15" customHeight="1" x14ac:dyDescent="0.35">
      <c r="A203" s="2" t="s">
        <v>390</v>
      </c>
      <c r="B203" s="2" t="s">
        <v>395</v>
      </c>
      <c r="C203" s="2" t="s">
        <v>395</v>
      </c>
      <c r="D203" s="2">
        <v>2023</v>
      </c>
      <c r="E203" s="2">
        <v>0.56699999999999995</v>
      </c>
      <c r="F203" s="2" t="s">
        <v>625</v>
      </c>
      <c r="G203" s="2" t="s">
        <v>756</v>
      </c>
      <c r="H203" s="2">
        <v>0.03</v>
      </c>
      <c r="I203" s="2">
        <v>0</v>
      </c>
      <c r="J203" s="2">
        <v>0</v>
      </c>
      <c r="K203" s="2">
        <v>0</v>
      </c>
      <c r="L203" s="2">
        <v>100</v>
      </c>
      <c r="M203" s="2" t="s">
        <v>43</v>
      </c>
      <c r="N203" s="2" t="s">
        <v>625</v>
      </c>
      <c r="O203" s="2" t="s">
        <v>625</v>
      </c>
      <c r="P203" s="2" t="s">
        <v>625</v>
      </c>
      <c r="Q203" s="2" t="s">
        <v>625</v>
      </c>
      <c r="R203" s="2" t="s">
        <v>625</v>
      </c>
      <c r="S203" s="2" t="s">
        <v>625</v>
      </c>
      <c r="T203" s="2" t="s">
        <v>625</v>
      </c>
      <c r="U203" s="2" t="s">
        <v>43</v>
      </c>
      <c r="V203" s="2" t="s">
        <v>625</v>
      </c>
      <c r="W203" s="2" t="s">
        <v>625</v>
      </c>
      <c r="X203" s="2" t="s">
        <v>625</v>
      </c>
      <c r="Y203" s="2" t="s">
        <v>625</v>
      </c>
      <c r="Z203" s="2" t="s">
        <v>625</v>
      </c>
      <c r="AA203" s="2" t="s">
        <v>625</v>
      </c>
      <c r="AB203" s="2" t="s">
        <v>625</v>
      </c>
      <c r="AC203" s="2" t="s">
        <v>625</v>
      </c>
      <c r="AD203" s="2" t="s">
        <v>43</v>
      </c>
      <c r="AE203" s="2" t="s">
        <v>625</v>
      </c>
      <c r="AG203" s="2" t="s">
        <v>629</v>
      </c>
      <c r="AI203" s="2" t="s">
        <v>626</v>
      </c>
      <c r="AJ203" s="2">
        <v>0</v>
      </c>
      <c r="AK203" s="2" t="s">
        <v>43</v>
      </c>
    </row>
    <row r="204" spans="1:37" ht="15" customHeight="1" x14ac:dyDescent="0.35">
      <c r="A204" s="2" t="s">
        <v>398</v>
      </c>
      <c r="B204" s="2" t="s">
        <v>399</v>
      </c>
      <c r="C204" s="2" t="s">
        <v>400</v>
      </c>
      <c r="D204" s="2">
        <v>2023</v>
      </c>
      <c r="E204" s="2">
        <v>1.478</v>
      </c>
      <c r="F204" s="2" t="s">
        <v>625</v>
      </c>
      <c r="G204" s="2" t="s">
        <v>838</v>
      </c>
      <c r="H204" s="2">
        <v>1</v>
      </c>
      <c r="I204" s="2">
        <v>0</v>
      </c>
      <c r="J204" s="2">
        <v>0</v>
      </c>
      <c r="K204" s="2">
        <v>0</v>
      </c>
      <c r="L204" s="2" t="s">
        <v>625</v>
      </c>
      <c r="M204" s="2" t="s">
        <v>43</v>
      </c>
      <c r="N204" s="2" t="s">
        <v>625</v>
      </c>
      <c r="O204" s="2" t="s">
        <v>625</v>
      </c>
      <c r="P204" s="2" t="s">
        <v>625</v>
      </c>
      <c r="Q204" s="2" t="s">
        <v>625</v>
      </c>
      <c r="R204" s="2" t="s">
        <v>625</v>
      </c>
      <c r="S204" s="2" t="s">
        <v>625</v>
      </c>
      <c r="T204" s="2" t="s">
        <v>625</v>
      </c>
      <c r="U204" s="2" t="s">
        <v>43</v>
      </c>
      <c r="V204" s="2" t="s">
        <v>625</v>
      </c>
      <c r="W204" s="2" t="s">
        <v>625</v>
      </c>
      <c r="X204" s="2" t="s">
        <v>625</v>
      </c>
      <c r="Y204" s="2" t="s">
        <v>625</v>
      </c>
      <c r="Z204" s="2" t="s">
        <v>625</v>
      </c>
      <c r="AA204" s="2" t="s">
        <v>625</v>
      </c>
      <c r="AB204" s="2" t="s">
        <v>625</v>
      </c>
      <c r="AC204" s="2" t="s">
        <v>625</v>
      </c>
      <c r="AD204" s="2" t="s">
        <v>43</v>
      </c>
      <c r="AE204" s="2" t="s">
        <v>625</v>
      </c>
      <c r="AG204" s="2" t="s">
        <v>629</v>
      </c>
      <c r="AI204" s="2" t="s">
        <v>626</v>
      </c>
      <c r="AJ204" s="2">
        <v>0</v>
      </c>
      <c r="AK204" s="2" t="s">
        <v>43</v>
      </c>
    </row>
    <row r="205" spans="1:37" ht="15" customHeight="1" x14ac:dyDescent="0.35">
      <c r="A205" s="2" t="s">
        <v>398</v>
      </c>
      <c r="B205" s="2" t="s">
        <v>400</v>
      </c>
      <c r="C205" s="2" t="s">
        <v>659</v>
      </c>
      <c r="D205" s="2">
        <v>2023</v>
      </c>
      <c r="E205" s="2">
        <v>21</v>
      </c>
      <c r="F205" s="2">
        <v>19.98</v>
      </c>
      <c r="G205" s="2" t="s">
        <v>817</v>
      </c>
      <c r="H205" s="2">
        <v>3.1</v>
      </c>
      <c r="I205" s="2">
        <v>0</v>
      </c>
      <c r="J205" s="2">
        <v>0</v>
      </c>
      <c r="K205" s="2">
        <v>1</v>
      </c>
      <c r="L205" s="2">
        <v>0</v>
      </c>
      <c r="M205" s="2" t="s">
        <v>43</v>
      </c>
      <c r="N205" s="2" t="s">
        <v>625</v>
      </c>
      <c r="O205" s="2" t="s">
        <v>625</v>
      </c>
      <c r="P205" s="2" t="s">
        <v>625</v>
      </c>
      <c r="Q205" s="2" t="s">
        <v>625</v>
      </c>
      <c r="R205" s="2" t="s">
        <v>625</v>
      </c>
      <c r="S205" s="2" t="s">
        <v>625</v>
      </c>
      <c r="T205" s="2" t="s">
        <v>625</v>
      </c>
      <c r="U205" s="2" t="s">
        <v>839</v>
      </c>
      <c r="V205" s="2">
        <v>117.217417</v>
      </c>
      <c r="W205" s="2">
        <v>117.217417</v>
      </c>
      <c r="X205" s="2">
        <v>0</v>
      </c>
      <c r="Y205" s="2">
        <v>0</v>
      </c>
      <c r="Z205" s="2">
        <v>0</v>
      </c>
      <c r="AA205" s="2">
        <v>0</v>
      </c>
      <c r="AB205" s="2">
        <v>0</v>
      </c>
      <c r="AC205" s="2">
        <v>0</v>
      </c>
      <c r="AD205" s="197" t="s">
        <v>1170</v>
      </c>
      <c r="AE205" s="2" t="s">
        <v>625</v>
      </c>
      <c r="AG205" s="2" t="s">
        <v>629</v>
      </c>
      <c r="AI205" s="2" t="s">
        <v>626</v>
      </c>
      <c r="AJ205" s="2">
        <v>0</v>
      </c>
      <c r="AK205" s="2" t="s">
        <v>43</v>
      </c>
    </row>
    <row r="206" spans="1:37" ht="15" customHeight="1" x14ac:dyDescent="0.35">
      <c r="A206" s="2" t="s">
        <v>402</v>
      </c>
      <c r="B206" s="2" t="s">
        <v>403</v>
      </c>
      <c r="C206" s="2" t="s">
        <v>403</v>
      </c>
      <c r="D206" s="2">
        <v>2023</v>
      </c>
      <c r="E206" s="2">
        <v>0.3</v>
      </c>
      <c r="F206" s="2">
        <v>1.9650000000000001</v>
      </c>
      <c r="G206" s="2" t="s">
        <v>765</v>
      </c>
      <c r="H206" s="2">
        <v>1.1000000000000001</v>
      </c>
      <c r="I206" s="2">
        <v>0</v>
      </c>
      <c r="J206" s="2">
        <v>0</v>
      </c>
      <c r="K206" s="2">
        <v>0</v>
      </c>
      <c r="L206" s="2" t="s">
        <v>625</v>
      </c>
      <c r="M206" s="2" t="s">
        <v>43</v>
      </c>
      <c r="N206" s="2" t="s">
        <v>625</v>
      </c>
      <c r="O206" s="2" t="s">
        <v>625</v>
      </c>
      <c r="P206" s="2" t="s">
        <v>625</v>
      </c>
      <c r="Q206" s="2" t="s">
        <v>625</v>
      </c>
      <c r="R206" s="2" t="s">
        <v>625</v>
      </c>
      <c r="S206" s="2" t="s">
        <v>625</v>
      </c>
      <c r="T206" s="2" t="s">
        <v>625</v>
      </c>
      <c r="U206" s="2" t="s">
        <v>43</v>
      </c>
      <c r="V206" s="2" t="s">
        <v>625</v>
      </c>
      <c r="W206" s="2" t="s">
        <v>625</v>
      </c>
      <c r="X206" s="2" t="s">
        <v>625</v>
      </c>
      <c r="Y206" s="2" t="s">
        <v>625</v>
      </c>
      <c r="Z206" s="2" t="s">
        <v>625</v>
      </c>
      <c r="AA206" s="2" t="s">
        <v>625</v>
      </c>
      <c r="AB206" s="2" t="s">
        <v>625</v>
      </c>
      <c r="AC206" s="2" t="s">
        <v>625</v>
      </c>
      <c r="AD206" s="2" t="s">
        <v>43</v>
      </c>
      <c r="AE206" s="2" t="s">
        <v>625</v>
      </c>
      <c r="AG206" s="2" t="s">
        <v>629</v>
      </c>
      <c r="AI206" s="2" t="s">
        <v>626</v>
      </c>
      <c r="AJ206" s="2">
        <v>0</v>
      </c>
      <c r="AK206" s="2" t="s">
        <v>43</v>
      </c>
    </row>
    <row r="207" spans="1:37" ht="15" customHeight="1" x14ac:dyDescent="0.35">
      <c r="A207" s="2" t="s">
        <v>404</v>
      </c>
      <c r="B207" s="2" t="s">
        <v>405</v>
      </c>
      <c r="C207" s="2" t="s">
        <v>405</v>
      </c>
      <c r="D207" s="2">
        <v>2023</v>
      </c>
      <c r="E207" s="2">
        <v>1.262</v>
      </c>
      <c r="F207" s="2" t="s">
        <v>625</v>
      </c>
      <c r="G207" s="2" t="s">
        <v>741</v>
      </c>
      <c r="H207" s="2">
        <v>1.1000000000000001</v>
      </c>
      <c r="I207" s="2">
        <v>0</v>
      </c>
      <c r="J207" s="2">
        <v>0</v>
      </c>
      <c r="K207" s="2">
        <v>0</v>
      </c>
      <c r="L207" s="2">
        <v>0</v>
      </c>
      <c r="M207" s="2" t="s">
        <v>43</v>
      </c>
      <c r="N207" s="2" t="s">
        <v>625</v>
      </c>
      <c r="O207" s="2" t="s">
        <v>625</v>
      </c>
      <c r="P207" s="2" t="s">
        <v>625</v>
      </c>
      <c r="Q207" s="2" t="s">
        <v>625</v>
      </c>
      <c r="R207" s="2" t="s">
        <v>625</v>
      </c>
      <c r="S207" s="2" t="s">
        <v>625</v>
      </c>
      <c r="T207" s="2" t="s">
        <v>625</v>
      </c>
      <c r="U207" s="2" t="s">
        <v>43</v>
      </c>
      <c r="V207" s="2" t="s">
        <v>625</v>
      </c>
      <c r="W207" s="2" t="s">
        <v>625</v>
      </c>
      <c r="X207" s="2" t="s">
        <v>625</v>
      </c>
      <c r="Y207" s="2" t="s">
        <v>625</v>
      </c>
      <c r="Z207" s="2" t="s">
        <v>625</v>
      </c>
      <c r="AA207" s="2" t="s">
        <v>625</v>
      </c>
      <c r="AB207" s="2" t="s">
        <v>625</v>
      </c>
      <c r="AC207" s="2" t="s">
        <v>625</v>
      </c>
      <c r="AD207" s="2" t="s">
        <v>43</v>
      </c>
      <c r="AE207" s="2" t="s">
        <v>625</v>
      </c>
      <c r="AG207" s="2" t="s">
        <v>629</v>
      </c>
      <c r="AI207" s="2" t="s">
        <v>626</v>
      </c>
      <c r="AJ207" s="2">
        <v>0</v>
      </c>
      <c r="AK207" s="2" t="s">
        <v>43</v>
      </c>
    </row>
    <row r="208" spans="1:37" ht="15" customHeight="1" x14ac:dyDescent="0.35">
      <c r="A208" s="2" t="s">
        <v>404</v>
      </c>
      <c r="B208" s="2" t="s">
        <v>406</v>
      </c>
      <c r="C208" s="2" t="s">
        <v>405</v>
      </c>
      <c r="D208" s="2">
        <v>2023</v>
      </c>
      <c r="E208" s="2">
        <v>6.676E-2</v>
      </c>
      <c r="F208" s="2" t="s">
        <v>625</v>
      </c>
      <c r="G208" s="2" t="s">
        <v>741</v>
      </c>
      <c r="H208" s="2">
        <v>1.1000000000000001</v>
      </c>
      <c r="I208" s="2">
        <v>0</v>
      </c>
      <c r="J208" s="2">
        <v>0</v>
      </c>
      <c r="K208" s="2">
        <v>0</v>
      </c>
      <c r="L208" s="2">
        <v>0</v>
      </c>
      <c r="M208" s="2" t="s">
        <v>43</v>
      </c>
      <c r="N208" s="2" t="s">
        <v>625</v>
      </c>
      <c r="O208" s="2" t="s">
        <v>625</v>
      </c>
      <c r="P208" s="2" t="s">
        <v>625</v>
      </c>
      <c r="Q208" s="2" t="s">
        <v>625</v>
      </c>
      <c r="R208" s="2" t="s">
        <v>625</v>
      </c>
      <c r="S208" s="2" t="s">
        <v>625</v>
      </c>
      <c r="T208" s="2" t="s">
        <v>625</v>
      </c>
      <c r="U208" s="2" t="s">
        <v>43</v>
      </c>
      <c r="V208" s="2" t="s">
        <v>625</v>
      </c>
      <c r="W208" s="2" t="s">
        <v>625</v>
      </c>
      <c r="X208" s="2" t="s">
        <v>625</v>
      </c>
      <c r="Y208" s="2" t="s">
        <v>625</v>
      </c>
      <c r="Z208" s="2" t="s">
        <v>625</v>
      </c>
      <c r="AA208" s="2" t="s">
        <v>625</v>
      </c>
      <c r="AB208" s="2" t="s">
        <v>625</v>
      </c>
      <c r="AC208" s="2" t="s">
        <v>625</v>
      </c>
      <c r="AD208" s="2" t="s">
        <v>43</v>
      </c>
      <c r="AE208" s="2" t="s">
        <v>625</v>
      </c>
      <c r="AG208" s="2" t="s">
        <v>629</v>
      </c>
      <c r="AI208" s="2" t="s">
        <v>626</v>
      </c>
      <c r="AJ208" s="2">
        <v>0</v>
      </c>
      <c r="AK208" s="2" t="s">
        <v>43</v>
      </c>
    </row>
    <row r="209" spans="1:37" ht="15" customHeight="1" x14ac:dyDescent="0.35">
      <c r="A209" s="2" t="s">
        <v>408</v>
      </c>
      <c r="B209" s="2" t="s">
        <v>409</v>
      </c>
      <c r="C209" s="2" t="s">
        <v>409</v>
      </c>
      <c r="D209" s="2">
        <v>2023</v>
      </c>
      <c r="E209" s="2">
        <v>4.38</v>
      </c>
      <c r="F209" s="2" t="s">
        <v>625</v>
      </c>
      <c r="G209" s="2" t="s">
        <v>741</v>
      </c>
      <c r="H209" s="2">
        <v>1.1000000000000001</v>
      </c>
      <c r="I209" s="2">
        <v>0</v>
      </c>
      <c r="J209" s="2">
        <v>0</v>
      </c>
      <c r="K209" s="2">
        <v>0</v>
      </c>
      <c r="L209" s="2">
        <v>0</v>
      </c>
      <c r="M209" s="2" t="s">
        <v>43</v>
      </c>
      <c r="N209" s="2" t="s">
        <v>625</v>
      </c>
      <c r="O209" s="2" t="s">
        <v>625</v>
      </c>
      <c r="P209" s="2" t="s">
        <v>625</v>
      </c>
      <c r="Q209" s="2" t="s">
        <v>625</v>
      </c>
      <c r="R209" s="2" t="s">
        <v>625</v>
      </c>
      <c r="S209" s="2" t="s">
        <v>625</v>
      </c>
      <c r="T209" s="2" t="s">
        <v>625</v>
      </c>
      <c r="U209" s="2" t="s">
        <v>43</v>
      </c>
      <c r="V209" s="2" t="s">
        <v>625</v>
      </c>
      <c r="W209" s="2" t="s">
        <v>625</v>
      </c>
      <c r="X209" s="2" t="s">
        <v>625</v>
      </c>
      <c r="Y209" s="2" t="s">
        <v>625</v>
      </c>
      <c r="Z209" s="2" t="s">
        <v>625</v>
      </c>
      <c r="AA209" s="2" t="s">
        <v>625</v>
      </c>
      <c r="AB209" s="2" t="s">
        <v>625</v>
      </c>
      <c r="AC209" s="2" t="s">
        <v>625</v>
      </c>
      <c r="AD209" s="2" t="s">
        <v>43</v>
      </c>
      <c r="AE209" s="2" t="s">
        <v>625</v>
      </c>
      <c r="AG209" s="2" t="s">
        <v>629</v>
      </c>
      <c r="AI209" s="2" t="s">
        <v>626</v>
      </c>
      <c r="AJ209" s="2">
        <v>0</v>
      </c>
      <c r="AK209" s="2" t="s">
        <v>43</v>
      </c>
    </row>
    <row r="210" spans="1:37" ht="15" customHeight="1" x14ac:dyDescent="0.35">
      <c r="A210" s="2" t="s">
        <v>410</v>
      </c>
      <c r="B210" s="2" t="s">
        <v>115</v>
      </c>
      <c r="C210" s="2" t="s">
        <v>115</v>
      </c>
      <c r="D210" s="2">
        <v>2023</v>
      </c>
      <c r="E210" s="2">
        <v>0.115</v>
      </c>
      <c r="F210" s="2" t="s">
        <v>625</v>
      </c>
      <c r="G210" s="2" t="s">
        <v>840</v>
      </c>
      <c r="H210" s="2">
        <v>1.1000000000000001</v>
      </c>
      <c r="I210" s="2">
        <v>0</v>
      </c>
      <c r="J210" s="2">
        <v>0</v>
      </c>
      <c r="K210" s="2">
        <v>0</v>
      </c>
      <c r="L210" s="2">
        <v>0</v>
      </c>
      <c r="M210" s="2" t="s">
        <v>841</v>
      </c>
      <c r="N210" s="2">
        <v>105</v>
      </c>
      <c r="O210" s="2">
        <v>0.08</v>
      </c>
      <c r="P210" s="2">
        <v>9.69</v>
      </c>
      <c r="Q210" s="2">
        <v>8.17</v>
      </c>
      <c r="R210" s="2">
        <v>1.65</v>
      </c>
      <c r="S210" s="2" t="s">
        <v>625</v>
      </c>
      <c r="T210" s="2" t="s">
        <v>625</v>
      </c>
      <c r="U210" s="2" t="s">
        <v>43</v>
      </c>
      <c r="V210" s="2" t="s">
        <v>625</v>
      </c>
      <c r="W210" s="2" t="s">
        <v>625</v>
      </c>
      <c r="X210" s="2" t="s">
        <v>625</v>
      </c>
      <c r="Y210" s="2" t="s">
        <v>625</v>
      </c>
      <c r="Z210" s="2" t="s">
        <v>625</v>
      </c>
      <c r="AA210" s="2" t="s">
        <v>625</v>
      </c>
      <c r="AB210" s="2" t="s">
        <v>625</v>
      </c>
      <c r="AC210" s="2" t="s">
        <v>625</v>
      </c>
      <c r="AD210" s="2" t="s">
        <v>43</v>
      </c>
      <c r="AE210" s="2" t="s">
        <v>625</v>
      </c>
      <c r="AG210" s="2" t="s">
        <v>629</v>
      </c>
      <c r="AI210" s="2" t="s">
        <v>629</v>
      </c>
      <c r="AJ210" s="2">
        <v>105</v>
      </c>
      <c r="AK210" s="2">
        <v>1.6500000000000001E-2</v>
      </c>
    </row>
    <row r="211" spans="1:37" ht="15" customHeight="1" x14ac:dyDescent="0.35">
      <c r="A211" s="2" t="s">
        <v>411</v>
      </c>
      <c r="B211" s="2" t="s">
        <v>412</v>
      </c>
      <c r="C211" s="2" t="s">
        <v>412</v>
      </c>
      <c r="D211" s="2">
        <v>2023</v>
      </c>
      <c r="E211" s="2">
        <v>4.8</v>
      </c>
      <c r="F211" s="2">
        <v>2.2999999999999998</v>
      </c>
      <c r="G211" s="2" t="s">
        <v>842</v>
      </c>
      <c r="H211" s="2">
        <v>0.03</v>
      </c>
      <c r="I211" s="2">
        <v>0</v>
      </c>
      <c r="J211" s="2">
        <v>0</v>
      </c>
      <c r="K211" s="2">
        <v>0</v>
      </c>
      <c r="L211" s="2">
        <v>100</v>
      </c>
      <c r="M211" s="2" t="s">
        <v>713</v>
      </c>
      <c r="N211" s="2">
        <v>30.536000000000001</v>
      </c>
      <c r="O211" s="2">
        <v>0</v>
      </c>
      <c r="P211" s="2">
        <v>0</v>
      </c>
      <c r="Q211" s="2">
        <v>0</v>
      </c>
      <c r="R211" s="2">
        <v>0</v>
      </c>
      <c r="S211" s="2">
        <v>30.536000000000001</v>
      </c>
      <c r="T211" s="2">
        <v>0</v>
      </c>
      <c r="U211" s="2" t="s">
        <v>713</v>
      </c>
      <c r="V211" s="2">
        <v>9.1449999999999996</v>
      </c>
      <c r="W211" s="2" t="s">
        <v>625</v>
      </c>
      <c r="X211" s="2">
        <v>3.2000000000000001E-2</v>
      </c>
      <c r="Y211" s="2">
        <v>3.9129999999999998</v>
      </c>
      <c r="Z211" s="2">
        <v>6.601</v>
      </c>
      <c r="AA211" s="2">
        <v>0</v>
      </c>
      <c r="AB211" s="2">
        <v>0</v>
      </c>
      <c r="AC211" s="2">
        <v>0</v>
      </c>
      <c r="AD211" s="2" t="s">
        <v>627</v>
      </c>
      <c r="AE211" s="2" t="s">
        <v>625</v>
      </c>
      <c r="AG211" s="2" t="s">
        <v>629</v>
      </c>
      <c r="AI211" s="2" t="s">
        <v>629</v>
      </c>
      <c r="AJ211" s="2">
        <v>30.536000000000001</v>
      </c>
      <c r="AK211" s="2">
        <v>0</v>
      </c>
    </row>
    <row r="212" spans="1:37" ht="15" customHeight="1" x14ac:dyDescent="0.35">
      <c r="A212" s="2" t="s">
        <v>413</v>
      </c>
      <c r="B212" s="2" t="s">
        <v>414</v>
      </c>
      <c r="C212" s="2" t="s">
        <v>416</v>
      </c>
      <c r="D212" s="2">
        <v>2023</v>
      </c>
      <c r="E212" s="2">
        <v>7.3099999999999998E-2</v>
      </c>
      <c r="F212" s="2" t="s">
        <v>625</v>
      </c>
      <c r="G212" s="2" t="s">
        <v>843</v>
      </c>
      <c r="H212" s="2">
        <v>0.92</v>
      </c>
      <c r="I212" s="2">
        <v>0</v>
      </c>
      <c r="J212" s="2">
        <v>0</v>
      </c>
      <c r="K212" s="2">
        <v>0</v>
      </c>
      <c r="L212" s="2">
        <v>13.76</v>
      </c>
      <c r="M212" s="2" t="s">
        <v>43</v>
      </c>
      <c r="N212" s="2" t="s">
        <v>625</v>
      </c>
      <c r="O212" s="2" t="s">
        <v>625</v>
      </c>
      <c r="P212" s="2" t="s">
        <v>625</v>
      </c>
      <c r="Q212" s="2" t="s">
        <v>625</v>
      </c>
      <c r="R212" s="2" t="s">
        <v>625</v>
      </c>
      <c r="S212" s="2" t="s">
        <v>625</v>
      </c>
      <c r="T212" s="2" t="s">
        <v>625</v>
      </c>
      <c r="U212" s="2" t="s">
        <v>43</v>
      </c>
      <c r="V212" s="2" t="s">
        <v>625</v>
      </c>
      <c r="W212" s="2" t="s">
        <v>625</v>
      </c>
      <c r="X212" s="2" t="s">
        <v>625</v>
      </c>
      <c r="Y212" s="2" t="s">
        <v>625</v>
      </c>
      <c r="Z212" s="2" t="s">
        <v>625</v>
      </c>
      <c r="AA212" s="2" t="s">
        <v>625</v>
      </c>
      <c r="AB212" s="2" t="s">
        <v>625</v>
      </c>
      <c r="AC212" s="2" t="s">
        <v>625</v>
      </c>
      <c r="AD212" s="2" t="s">
        <v>43</v>
      </c>
      <c r="AE212" s="2" t="s">
        <v>625</v>
      </c>
      <c r="AG212" s="2" t="s">
        <v>629</v>
      </c>
      <c r="AI212" s="2" t="s">
        <v>626</v>
      </c>
      <c r="AJ212" s="2">
        <v>0</v>
      </c>
      <c r="AK212" s="2" t="s">
        <v>43</v>
      </c>
    </row>
    <row r="213" spans="1:37" ht="15" customHeight="1" x14ac:dyDescent="0.35">
      <c r="A213" s="2" t="s">
        <v>413</v>
      </c>
      <c r="B213" s="2" t="s">
        <v>415</v>
      </c>
      <c r="C213" s="2" t="s">
        <v>415</v>
      </c>
      <c r="D213" s="2">
        <v>2023</v>
      </c>
      <c r="E213" s="2">
        <v>0.10581</v>
      </c>
      <c r="F213" s="2" t="s">
        <v>625</v>
      </c>
      <c r="G213" s="2" t="s">
        <v>843</v>
      </c>
      <c r="H213" s="2">
        <v>0.92</v>
      </c>
      <c r="I213" s="2">
        <v>0</v>
      </c>
      <c r="J213" s="2">
        <v>0</v>
      </c>
      <c r="K213" s="2">
        <v>0</v>
      </c>
      <c r="L213" s="2">
        <v>13.76</v>
      </c>
      <c r="M213" s="2" t="s">
        <v>627</v>
      </c>
      <c r="N213" s="2" t="s">
        <v>625</v>
      </c>
      <c r="O213" s="2" t="s">
        <v>625</v>
      </c>
      <c r="P213" s="2" t="s">
        <v>625</v>
      </c>
      <c r="Q213" s="2" t="s">
        <v>625</v>
      </c>
      <c r="R213" s="2" t="s">
        <v>625</v>
      </c>
      <c r="S213" s="2" t="s">
        <v>625</v>
      </c>
      <c r="T213" s="2" t="s">
        <v>625</v>
      </c>
      <c r="U213" s="2" t="s">
        <v>43</v>
      </c>
      <c r="V213" s="2" t="s">
        <v>625</v>
      </c>
      <c r="W213" s="2" t="s">
        <v>625</v>
      </c>
      <c r="X213" s="2" t="s">
        <v>625</v>
      </c>
      <c r="Y213" s="2" t="s">
        <v>625</v>
      </c>
      <c r="Z213" s="2" t="s">
        <v>625</v>
      </c>
      <c r="AA213" s="2" t="s">
        <v>625</v>
      </c>
      <c r="AB213" s="2" t="s">
        <v>625</v>
      </c>
      <c r="AC213" s="2" t="s">
        <v>625</v>
      </c>
      <c r="AD213" s="2" t="s">
        <v>43</v>
      </c>
      <c r="AE213" s="2" t="s">
        <v>43</v>
      </c>
      <c r="AG213" s="2" t="s">
        <v>629</v>
      </c>
      <c r="AI213" s="2" t="s">
        <v>626</v>
      </c>
      <c r="AJ213" s="2">
        <v>0</v>
      </c>
      <c r="AK213" s="2" t="s">
        <v>43</v>
      </c>
    </row>
    <row r="214" spans="1:37" ht="15" customHeight="1" x14ac:dyDescent="0.35">
      <c r="A214" s="2" t="s">
        <v>413</v>
      </c>
      <c r="B214" s="2" t="s">
        <v>416</v>
      </c>
      <c r="C214" s="2" t="s">
        <v>416</v>
      </c>
      <c r="D214" s="2">
        <v>2023</v>
      </c>
      <c r="E214" s="2">
        <v>4.1210000000000004</v>
      </c>
      <c r="F214" s="2">
        <v>13.743</v>
      </c>
      <c r="G214" s="2" t="s">
        <v>843</v>
      </c>
      <c r="H214" s="2">
        <v>0.92</v>
      </c>
      <c r="I214" s="2">
        <v>0</v>
      </c>
      <c r="J214" s="2">
        <v>0</v>
      </c>
      <c r="K214" s="2">
        <v>0</v>
      </c>
      <c r="L214" s="2">
        <v>13.76</v>
      </c>
      <c r="M214" s="2" t="s">
        <v>43</v>
      </c>
      <c r="N214" s="2" t="s">
        <v>625</v>
      </c>
      <c r="O214" s="2" t="s">
        <v>625</v>
      </c>
      <c r="P214" s="2" t="s">
        <v>625</v>
      </c>
      <c r="Q214" s="2" t="s">
        <v>625</v>
      </c>
      <c r="R214" s="2" t="s">
        <v>625</v>
      </c>
      <c r="S214" s="2" t="s">
        <v>625</v>
      </c>
      <c r="T214" s="2" t="s">
        <v>625</v>
      </c>
      <c r="U214" s="2" t="s">
        <v>43</v>
      </c>
      <c r="V214" s="2" t="s">
        <v>625</v>
      </c>
      <c r="W214" s="2" t="s">
        <v>625</v>
      </c>
      <c r="X214" s="2" t="s">
        <v>625</v>
      </c>
      <c r="Y214" s="2" t="s">
        <v>625</v>
      </c>
      <c r="Z214" s="2" t="s">
        <v>625</v>
      </c>
      <c r="AA214" s="2" t="s">
        <v>625</v>
      </c>
      <c r="AB214" s="2" t="s">
        <v>625</v>
      </c>
      <c r="AC214" s="2" t="s">
        <v>625</v>
      </c>
      <c r="AD214" s="2" t="s">
        <v>43</v>
      </c>
      <c r="AE214" s="2" t="s">
        <v>43</v>
      </c>
      <c r="AG214" s="2" t="s">
        <v>629</v>
      </c>
      <c r="AI214" s="2" t="s">
        <v>626</v>
      </c>
      <c r="AJ214" s="2">
        <v>0</v>
      </c>
      <c r="AK214" s="2" t="s">
        <v>43</v>
      </c>
    </row>
    <row r="215" spans="1:37" ht="15" customHeight="1" x14ac:dyDescent="0.35">
      <c r="A215" s="2" t="s">
        <v>417</v>
      </c>
      <c r="B215" s="2" t="s">
        <v>418</v>
      </c>
      <c r="C215" s="2" t="s">
        <v>419</v>
      </c>
      <c r="D215" s="2">
        <v>2023</v>
      </c>
      <c r="E215" s="2">
        <v>2.6880999999999999E-2</v>
      </c>
      <c r="F215" s="2" t="s">
        <v>625</v>
      </c>
      <c r="G215" s="2" t="s">
        <v>797</v>
      </c>
      <c r="H215" s="2">
        <v>1.0329999999999999</v>
      </c>
      <c r="I215" s="2">
        <v>0</v>
      </c>
      <c r="J215" s="2">
        <v>0</v>
      </c>
      <c r="K215" s="2">
        <v>0</v>
      </c>
      <c r="L215" s="2">
        <v>0.1</v>
      </c>
      <c r="M215" s="2" t="s">
        <v>43</v>
      </c>
      <c r="N215" s="2" t="s">
        <v>625</v>
      </c>
      <c r="O215" s="2" t="s">
        <v>625</v>
      </c>
      <c r="P215" s="2" t="s">
        <v>625</v>
      </c>
      <c r="Q215" s="2" t="s">
        <v>625</v>
      </c>
      <c r="R215" s="2" t="s">
        <v>625</v>
      </c>
      <c r="S215" s="2" t="s">
        <v>625</v>
      </c>
      <c r="T215" s="2" t="s">
        <v>625</v>
      </c>
      <c r="U215" s="2" t="s">
        <v>43</v>
      </c>
      <c r="V215" s="2" t="s">
        <v>625</v>
      </c>
      <c r="W215" s="2" t="s">
        <v>625</v>
      </c>
      <c r="X215" s="2" t="s">
        <v>625</v>
      </c>
      <c r="Y215" s="2" t="s">
        <v>625</v>
      </c>
      <c r="Z215" s="2" t="s">
        <v>625</v>
      </c>
      <c r="AA215" s="2" t="s">
        <v>625</v>
      </c>
      <c r="AB215" s="2" t="s">
        <v>625</v>
      </c>
      <c r="AC215" s="2" t="s">
        <v>625</v>
      </c>
      <c r="AD215" s="2" t="s">
        <v>43</v>
      </c>
      <c r="AE215" s="2" t="s">
        <v>625</v>
      </c>
      <c r="AG215" s="2" t="s">
        <v>629</v>
      </c>
      <c r="AI215" s="2" t="s">
        <v>626</v>
      </c>
      <c r="AJ215" s="2">
        <v>0</v>
      </c>
      <c r="AK215" s="2" t="s">
        <v>43</v>
      </c>
    </row>
    <row r="216" spans="1:37" ht="15" customHeight="1" x14ac:dyDescent="0.35">
      <c r="A216" s="2" t="s">
        <v>417</v>
      </c>
      <c r="B216" s="2" t="s">
        <v>419</v>
      </c>
      <c r="C216" s="2" t="s">
        <v>419</v>
      </c>
      <c r="D216" s="2">
        <v>2023</v>
      </c>
      <c r="E216" s="2">
        <v>0.70857300000000001</v>
      </c>
      <c r="F216" s="2" t="s">
        <v>625</v>
      </c>
      <c r="G216" s="2" t="s">
        <v>797</v>
      </c>
      <c r="H216" s="2">
        <v>1.0329999999999999</v>
      </c>
      <c r="I216" s="2">
        <v>0</v>
      </c>
      <c r="J216" s="2">
        <v>0</v>
      </c>
      <c r="K216" s="2">
        <v>0</v>
      </c>
      <c r="L216" s="2">
        <v>0.1</v>
      </c>
      <c r="M216" s="2" t="s">
        <v>43</v>
      </c>
      <c r="N216" s="2" t="s">
        <v>625</v>
      </c>
      <c r="O216" s="2" t="s">
        <v>625</v>
      </c>
      <c r="P216" s="2" t="s">
        <v>625</v>
      </c>
      <c r="Q216" s="2" t="s">
        <v>625</v>
      </c>
      <c r="R216" s="2" t="s">
        <v>625</v>
      </c>
      <c r="S216" s="2" t="s">
        <v>625</v>
      </c>
      <c r="T216" s="2" t="s">
        <v>625</v>
      </c>
      <c r="U216" s="2" t="s">
        <v>43</v>
      </c>
      <c r="V216" s="2" t="s">
        <v>625</v>
      </c>
      <c r="W216" s="2" t="s">
        <v>625</v>
      </c>
      <c r="X216" s="2" t="s">
        <v>625</v>
      </c>
      <c r="Y216" s="2" t="s">
        <v>625</v>
      </c>
      <c r="Z216" s="2" t="s">
        <v>625</v>
      </c>
      <c r="AA216" s="2" t="s">
        <v>625</v>
      </c>
      <c r="AB216" s="2" t="s">
        <v>625</v>
      </c>
      <c r="AC216" s="2" t="s">
        <v>625</v>
      </c>
      <c r="AD216" s="2" t="s">
        <v>43</v>
      </c>
      <c r="AE216" s="2" t="s">
        <v>625</v>
      </c>
      <c r="AG216" s="2" t="s">
        <v>629</v>
      </c>
      <c r="AI216" s="2" t="s">
        <v>626</v>
      </c>
      <c r="AJ216" s="2">
        <v>0</v>
      </c>
      <c r="AK216" s="2" t="s">
        <v>43</v>
      </c>
    </row>
    <row r="217" spans="1:37" ht="15" customHeight="1" x14ac:dyDescent="0.35">
      <c r="A217" s="2" t="s">
        <v>421</v>
      </c>
      <c r="B217" s="2" t="s">
        <v>422</v>
      </c>
      <c r="C217" s="2" t="s">
        <v>422</v>
      </c>
      <c r="D217" s="2">
        <v>2023</v>
      </c>
      <c r="E217" s="2">
        <v>0.17100000000000001</v>
      </c>
      <c r="F217" s="2" t="s">
        <v>625</v>
      </c>
      <c r="G217" s="2" t="s">
        <v>844</v>
      </c>
      <c r="H217" s="2">
        <v>1.831</v>
      </c>
      <c r="I217" s="2">
        <v>9.14</v>
      </c>
      <c r="J217" s="2">
        <v>0</v>
      </c>
      <c r="K217" s="2">
        <v>0.27</v>
      </c>
      <c r="L217" s="2">
        <v>29</v>
      </c>
      <c r="M217" s="2" t="s">
        <v>43</v>
      </c>
      <c r="N217" s="2" t="s">
        <v>625</v>
      </c>
      <c r="O217" s="2" t="s">
        <v>625</v>
      </c>
      <c r="P217" s="2" t="s">
        <v>625</v>
      </c>
      <c r="Q217" s="2" t="s">
        <v>625</v>
      </c>
      <c r="R217" s="2" t="s">
        <v>625</v>
      </c>
      <c r="S217" s="2" t="s">
        <v>625</v>
      </c>
      <c r="T217" s="2" t="s">
        <v>625</v>
      </c>
      <c r="U217" s="2" t="s">
        <v>43</v>
      </c>
      <c r="V217" s="2" t="s">
        <v>625</v>
      </c>
      <c r="W217" s="2" t="s">
        <v>625</v>
      </c>
      <c r="X217" s="2" t="s">
        <v>625</v>
      </c>
      <c r="Y217" s="2" t="s">
        <v>625</v>
      </c>
      <c r="Z217" s="2" t="s">
        <v>625</v>
      </c>
      <c r="AA217" s="2" t="s">
        <v>625</v>
      </c>
      <c r="AB217" s="2" t="s">
        <v>625</v>
      </c>
      <c r="AC217" s="2" t="s">
        <v>625</v>
      </c>
      <c r="AD217" s="2" t="s">
        <v>43</v>
      </c>
      <c r="AE217" s="2" t="s">
        <v>625</v>
      </c>
      <c r="AG217" s="2" t="s">
        <v>629</v>
      </c>
      <c r="AI217" s="2" t="s">
        <v>626</v>
      </c>
      <c r="AJ217" s="2">
        <v>0</v>
      </c>
      <c r="AK217" s="2" t="s">
        <v>43</v>
      </c>
    </row>
    <row r="218" spans="1:37" ht="15" customHeight="1" x14ac:dyDescent="0.35">
      <c r="A218" s="2" t="s">
        <v>421</v>
      </c>
      <c r="B218" s="2" t="s">
        <v>423</v>
      </c>
      <c r="C218" s="2" t="s">
        <v>425</v>
      </c>
      <c r="D218" s="2">
        <v>2023</v>
      </c>
      <c r="E218" s="2">
        <v>0.14000000000000001</v>
      </c>
      <c r="F218" s="2" t="s">
        <v>625</v>
      </c>
      <c r="G218" s="2" t="s">
        <v>845</v>
      </c>
      <c r="H218" s="2">
        <v>1.831</v>
      </c>
      <c r="I218" s="2">
        <v>9.14</v>
      </c>
      <c r="J218" s="2">
        <v>0</v>
      </c>
      <c r="K218" s="2">
        <v>0.27</v>
      </c>
      <c r="L218" s="2">
        <v>29</v>
      </c>
      <c r="M218" s="2" t="s">
        <v>43</v>
      </c>
      <c r="N218" s="2" t="s">
        <v>625</v>
      </c>
      <c r="O218" s="2" t="s">
        <v>625</v>
      </c>
      <c r="P218" s="2" t="s">
        <v>625</v>
      </c>
      <c r="Q218" s="2" t="s">
        <v>625</v>
      </c>
      <c r="R218" s="2" t="s">
        <v>625</v>
      </c>
      <c r="S218" s="2" t="s">
        <v>625</v>
      </c>
      <c r="T218" s="2" t="s">
        <v>625</v>
      </c>
      <c r="U218" s="2" t="s">
        <v>43</v>
      </c>
      <c r="V218" s="2" t="s">
        <v>625</v>
      </c>
      <c r="W218" s="2" t="s">
        <v>625</v>
      </c>
      <c r="X218" s="2" t="s">
        <v>625</v>
      </c>
      <c r="Y218" s="2" t="s">
        <v>625</v>
      </c>
      <c r="Z218" s="2" t="s">
        <v>625</v>
      </c>
      <c r="AA218" s="2" t="s">
        <v>625</v>
      </c>
      <c r="AB218" s="2" t="s">
        <v>625</v>
      </c>
      <c r="AC218" s="2" t="s">
        <v>625</v>
      </c>
      <c r="AD218" s="2" t="s">
        <v>43</v>
      </c>
      <c r="AE218" s="2" t="s">
        <v>625</v>
      </c>
      <c r="AG218" s="2" t="s">
        <v>629</v>
      </c>
      <c r="AI218" s="2" t="s">
        <v>626</v>
      </c>
      <c r="AJ218" s="2">
        <v>0</v>
      </c>
      <c r="AK218" s="2" t="s">
        <v>43</v>
      </c>
    </row>
    <row r="219" spans="1:37" ht="15" customHeight="1" x14ac:dyDescent="0.35">
      <c r="A219" s="2" t="s">
        <v>421</v>
      </c>
      <c r="B219" s="2" t="s">
        <v>424</v>
      </c>
      <c r="C219" s="2" t="s">
        <v>425</v>
      </c>
      <c r="D219" s="2">
        <v>2023</v>
      </c>
      <c r="E219" s="2">
        <v>3.1E-2</v>
      </c>
      <c r="F219" s="2" t="s">
        <v>625</v>
      </c>
      <c r="G219" s="2" t="s">
        <v>846</v>
      </c>
      <c r="H219" s="2">
        <v>1.831</v>
      </c>
      <c r="I219" s="2">
        <v>9.14</v>
      </c>
      <c r="J219" s="2">
        <v>0</v>
      </c>
      <c r="K219" s="2">
        <v>0.27</v>
      </c>
      <c r="L219" s="2">
        <v>29</v>
      </c>
      <c r="M219" s="2" t="s">
        <v>43</v>
      </c>
      <c r="N219" s="2" t="s">
        <v>625</v>
      </c>
      <c r="O219" s="2" t="s">
        <v>625</v>
      </c>
      <c r="P219" s="2" t="s">
        <v>625</v>
      </c>
      <c r="Q219" s="2" t="s">
        <v>625</v>
      </c>
      <c r="R219" s="2" t="s">
        <v>625</v>
      </c>
      <c r="S219" s="2" t="s">
        <v>625</v>
      </c>
      <c r="T219" s="2" t="s">
        <v>625</v>
      </c>
      <c r="U219" s="2" t="s">
        <v>43</v>
      </c>
      <c r="V219" s="2" t="s">
        <v>625</v>
      </c>
      <c r="W219" s="2" t="s">
        <v>625</v>
      </c>
      <c r="X219" s="2" t="s">
        <v>625</v>
      </c>
      <c r="Y219" s="2" t="s">
        <v>625</v>
      </c>
      <c r="Z219" s="2" t="s">
        <v>625</v>
      </c>
      <c r="AA219" s="2" t="s">
        <v>625</v>
      </c>
      <c r="AB219" s="2" t="s">
        <v>625</v>
      </c>
      <c r="AC219" s="2" t="s">
        <v>625</v>
      </c>
      <c r="AD219" s="2" t="s">
        <v>43</v>
      </c>
      <c r="AE219" s="2" t="s">
        <v>625</v>
      </c>
      <c r="AG219" s="2" t="s">
        <v>629</v>
      </c>
      <c r="AI219" s="2" t="s">
        <v>626</v>
      </c>
      <c r="AJ219" s="2">
        <v>0</v>
      </c>
      <c r="AK219" s="2" t="s">
        <v>43</v>
      </c>
    </row>
    <row r="220" spans="1:37" ht="15" customHeight="1" x14ac:dyDescent="0.35">
      <c r="A220" s="2" t="s">
        <v>421</v>
      </c>
      <c r="B220" s="2" t="s">
        <v>425</v>
      </c>
      <c r="C220" s="2" t="s">
        <v>425</v>
      </c>
      <c r="D220" s="2">
        <v>2023</v>
      </c>
      <c r="E220" s="2">
        <v>11.83</v>
      </c>
      <c r="F220" s="2">
        <v>44.396999999999998</v>
      </c>
      <c r="G220" s="2" t="s">
        <v>846</v>
      </c>
      <c r="H220" s="2">
        <v>1.831</v>
      </c>
      <c r="I220" s="2">
        <v>9.14</v>
      </c>
      <c r="J220" s="2">
        <v>0</v>
      </c>
      <c r="K220" s="2">
        <v>0.27</v>
      </c>
      <c r="L220" s="2">
        <v>29</v>
      </c>
      <c r="M220" s="2" t="s">
        <v>43</v>
      </c>
      <c r="N220" s="2" t="s">
        <v>625</v>
      </c>
      <c r="O220" s="2" t="s">
        <v>625</v>
      </c>
      <c r="P220" s="2" t="s">
        <v>625</v>
      </c>
      <c r="Q220" s="2" t="s">
        <v>625</v>
      </c>
      <c r="R220" s="2" t="s">
        <v>625</v>
      </c>
      <c r="S220" s="2" t="s">
        <v>625</v>
      </c>
      <c r="T220" s="2" t="s">
        <v>625</v>
      </c>
      <c r="U220" s="2" t="s">
        <v>43</v>
      </c>
      <c r="V220" s="2" t="s">
        <v>625</v>
      </c>
      <c r="W220" s="2" t="s">
        <v>625</v>
      </c>
      <c r="X220" s="2" t="s">
        <v>625</v>
      </c>
      <c r="Y220" s="2" t="s">
        <v>625</v>
      </c>
      <c r="Z220" s="2" t="s">
        <v>625</v>
      </c>
      <c r="AA220" s="2" t="s">
        <v>625</v>
      </c>
      <c r="AB220" s="2" t="s">
        <v>625</v>
      </c>
      <c r="AC220" s="2" t="s">
        <v>625</v>
      </c>
      <c r="AD220" s="2" t="s">
        <v>43</v>
      </c>
      <c r="AE220" s="2" t="s">
        <v>625</v>
      </c>
      <c r="AG220" s="2" t="s">
        <v>629</v>
      </c>
      <c r="AI220" s="2" t="s">
        <v>626</v>
      </c>
      <c r="AJ220" s="2">
        <v>0</v>
      </c>
      <c r="AK220" s="2" t="s">
        <v>43</v>
      </c>
    </row>
    <row r="221" spans="1:37" ht="15" customHeight="1" x14ac:dyDescent="0.35">
      <c r="A221" s="2" t="s">
        <v>427</v>
      </c>
      <c r="B221" s="2" t="s">
        <v>428</v>
      </c>
      <c r="C221" s="2" t="s">
        <v>429</v>
      </c>
      <c r="D221" s="2">
        <v>2023</v>
      </c>
      <c r="E221" s="2">
        <v>0.72899999999999998</v>
      </c>
      <c r="F221" s="2" t="s">
        <v>625</v>
      </c>
      <c r="G221" s="2" t="s">
        <v>847</v>
      </c>
      <c r="H221" s="2">
        <v>1.1000000000000001</v>
      </c>
      <c r="I221" s="2">
        <v>0</v>
      </c>
      <c r="J221" s="2">
        <v>0</v>
      </c>
      <c r="K221" s="2">
        <v>0</v>
      </c>
      <c r="L221" s="2">
        <v>0</v>
      </c>
      <c r="M221" s="2" t="s">
        <v>43</v>
      </c>
      <c r="N221" s="2" t="s">
        <v>625</v>
      </c>
      <c r="O221" s="2" t="s">
        <v>625</v>
      </c>
      <c r="P221" s="2" t="s">
        <v>625</v>
      </c>
      <c r="Q221" s="2" t="s">
        <v>625</v>
      </c>
      <c r="R221" s="2" t="s">
        <v>625</v>
      </c>
      <c r="S221" s="2" t="s">
        <v>625</v>
      </c>
      <c r="T221" s="2" t="s">
        <v>625</v>
      </c>
      <c r="U221" s="2" t="s">
        <v>848</v>
      </c>
      <c r="V221" s="2">
        <v>1.0349999999999999</v>
      </c>
      <c r="W221" s="2">
        <v>1.0349999999999999</v>
      </c>
      <c r="X221" s="2">
        <v>0.03</v>
      </c>
      <c r="Y221" s="2">
        <v>3.6</v>
      </c>
      <c r="Z221" s="2">
        <v>6.4</v>
      </c>
      <c r="AA221" s="2">
        <v>0</v>
      </c>
      <c r="AB221" s="2">
        <v>0</v>
      </c>
      <c r="AC221" s="2">
        <v>0</v>
      </c>
      <c r="AD221" s="2" t="s">
        <v>627</v>
      </c>
      <c r="AE221" s="2" t="s">
        <v>625</v>
      </c>
      <c r="AG221" s="2" t="s">
        <v>629</v>
      </c>
      <c r="AI221" s="2" t="s">
        <v>626</v>
      </c>
      <c r="AJ221" s="2">
        <v>0</v>
      </c>
      <c r="AK221" s="2" t="s">
        <v>43</v>
      </c>
    </row>
    <row r="222" spans="1:37" ht="15" customHeight="1" x14ac:dyDescent="0.35">
      <c r="A222" s="2" t="s">
        <v>427</v>
      </c>
      <c r="B222" s="2" t="s">
        <v>429</v>
      </c>
      <c r="C222" s="2" t="s">
        <v>429</v>
      </c>
      <c r="D222" s="2">
        <v>2023</v>
      </c>
      <c r="E222" s="2">
        <v>0.86799999999999999</v>
      </c>
      <c r="F222" s="2" t="s">
        <v>625</v>
      </c>
      <c r="G222" s="2" t="s">
        <v>847</v>
      </c>
      <c r="H222" s="2">
        <v>1.1000000000000001</v>
      </c>
      <c r="I222" s="2">
        <v>0</v>
      </c>
      <c r="J222" s="2">
        <v>0</v>
      </c>
      <c r="K222" s="2">
        <v>0</v>
      </c>
      <c r="L222" s="2">
        <v>0</v>
      </c>
      <c r="M222" s="2" t="s">
        <v>43</v>
      </c>
      <c r="N222" s="2" t="s">
        <v>625</v>
      </c>
      <c r="O222" s="2" t="s">
        <v>625</v>
      </c>
      <c r="P222" s="2" t="s">
        <v>625</v>
      </c>
      <c r="Q222" s="2" t="s">
        <v>625</v>
      </c>
      <c r="R222" s="2" t="s">
        <v>625</v>
      </c>
      <c r="S222" s="2" t="s">
        <v>625</v>
      </c>
      <c r="T222" s="2" t="s">
        <v>625</v>
      </c>
      <c r="U222" s="2" t="s">
        <v>43</v>
      </c>
      <c r="V222" s="2" t="s">
        <v>625</v>
      </c>
      <c r="W222" s="2" t="s">
        <v>625</v>
      </c>
      <c r="X222" s="2" t="s">
        <v>625</v>
      </c>
      <c r="Y222" s="2" t="s">
        <v>625</v>
      </c>
      <c r="Z222" s="2" t="s">
        <v>625</v>
      </c>
      <c r="AA222" s="2" t="s">
        <v>625</v>
      </c>
      <c r="AB222" s="2" t="s">
        <v>625</v>
      </c>
      <c r="AC222" s="2" t="s">
        <v>625</v>
      </c>
      <c r="AD222" s="2" t="s">
        <v>43</v>
      </c>
      <c r="AE222" s="2" t="s">
        <v>625</v>
      </c>
      <c r="AG222" s="2" t="s">
        <v>629</v>
      </c>
      <c r="AI222" s="2" t="s">
        <v>626</v>
      </c>
      <c r="AJ222" s="2">
        <v>0</v>
      </c>
      <c r="AK222" s="2" t="s">
        <v>43</v>
      </c>
    </row>
    <row r="223" spans="1:37" ht="15" customHeight="1" x14ac:dyDescent="0.35">
      <c r="A223" s="2" t="s">
        <v>431</v>
      </c>
      <c r="B223" s="2" t="s">
        <v>432</v>
      </c>
      <c r="C223" s="2" t="s">
        <v>432</v>
      </c>
      <c r="D223" s="2">
        <v>2023</v>
      </c>
      <c r="E223" s="2">
        <v>0.66300000000000003</v>
      </c>
      <c r="F223" s="2" t="s">
        <v>625</v>
      </c>
      <c r="G223" s="2" t="s">
        <v>849</v>
      </c>
      <c r="H223" s="2">
        <v>0.1</v>
      </c>
      <c r="I223" s="2">
        <v>0</v>
      </c>
      <c r="J223" s="2">
        <v>0</v>
      </c>
      <c r="K223" s="2">
        <v>0</v>
      </c>
      <c r="L223" s="2">
        <v>0</v>
      </c>
      <c r="M223" s="2" t="s">
        <v>43</v>
      </c>
      <c r="N223" s="2" t="s">
        <v>625</v>
      </c>
      <c r="O223" s="2" t="s">
        <v>625</v>
      </c>
      <c r="P223" s="2" t="s">
        <v>625</v>
      </c>
      <c r="Q223" s="2" t="s">
        <v>625</v>
      </c>
      <c r="R223" s="2" t="s">
        <v>625</v>
      </c>
      <c r="S223" s="2" t="s">
        <v>625</v>
      </c>
      <c r="T223" s="2" t="s">
        <v>625</v>
      </c>
      <c r="U223" s="2" t="s">
        <v>43</v>
      </c>
      <c r="V223" s="2" t="s">
        <v>625</v>
      </c>
      <c r="W223" s="2" t="s">
        <v>625</v>
      </c>
      <c r="X223" s="2" t="s">
        <v>625</v>
      </c>
      <c r="Y223" s="2" t="s">
        <v>625</v>
      </c>
      <c r="Z223" s="2" t="s">
        <v>625</v>
      </c>
      <c r="AA223" s="2" t="s">
        <v>625</v>
      </c>
      <c r="AB223" s="2" t="s">
        <v>625</v>
      </c>
      <c r="AC223" s="2" t="s">
        <v>625</v>
      </c>
      <c r="AD223" s="2" t="s">
        <v>43</v>
      </c>
      <c r="AE223" s="2" t="s">
        <v>625</v>
      </c>
      <c r="AG223" s="2" t="s">
        <v>629</v>
      </c>
      <c r="AI223" s="2" t="s">
        <v>626</v>
      </c>
      <c r="AJ223" s="2">
        <v>0</v>
      </c>
      <c r="AK223" s="2" t="s">
        <v>43</v>
      </c>
    </row>
    <row r="224" spans="1:37" ht="15" customHeight="1" x14ac:dyDescent="0.35">
      <c r="A224" s="2" t="s">
        <v>433</v>
      </c>
      <c r="B224" s="2" t="s">
        <v>434</v>
      </c>
      <c r="C224" s="2" t="s">
        <v>660</v>
      </c>
      <c r="D224" s="2">
        <v>2023</v>
      </c>
      <c r="E224" s="2">
        <v>0.1018</v>
      </c>
      <c r="F224" s="2" t="s">
        <v>625</v>
      </c>
      <c r="G224" s="2" t="s">
        <v>850</v>
      </c>
      <c r="H224" s="2">
        <v>0.189</v>
      </c>
      <c r="I224" s="2">
        <v>0</v>
      </c>
      <c r="J224" s="2">
        <v>0</v>
      </c>
      <c r="K224" s="2">
        <v>0</v>
      </c>
      <c r="L224" s="2">
        <v>0</v>
      </c>
      <c r="M224" s="2" t="s">
        <v>43</v>
      </c>
      <c r="N224" s="2" t="s">
        <v>625</v>
      </c>
      <c r="O224" s="2" t="s">
        <v>625</v>
      </c>
      <c r="P224" s="2" t="s">
        <v>625</v>
      </c>
      <c r="Q224" s="2" t="s">
        <v>625</v>
      </c>
      <c r="R224" s="2" t="s">
        <v>625</v>
      </c>
      <c r="S224" s="2" t="s">
        <v>625</v>
      </c>
      <c r="T224" s="2" t="s">
        <v>625</v>
      </c>
      <c r="U224" s="2" t="s">
        <v>43</v>
      </c>
      <c r="V224" s="2" t="s">
        <v>625</v>
      </c>
      <c r="W224" s="2" t="s">
        <v>625</v>
      </c>
      <c r="X224" s="2" t="s">
        <v>625</v>
      </c>
      <c r="Y224" s="2" t="s">
        <v>625</v>
      </c>
      <c r="Z224" s="2" t="s">
        <v>625</v>
      </c>
      <c r="AA224" s="2" t="s">
        <v>625</v>
      </c>
      <c r="AB224" s="2" t="s">
        <v>625</v>
      </c>
      <c r="AC224" s="2" t="s">
        <v>625</v>
      </c>
      <c r="AD224" s="2" t="s">
        <v>43</v>
      </c>
      <c r="AE224" s="2" t="s">
        <v>625</v>
      </c>
      <c r="AG224" s="2" t="s">
        <v>629</v>
      </c>
      <c r="AI224" s="2" t="s">
        <v>626</v>
      </c>
      <c r="AJ224" s="2">
        <v>0</v>
      </c>
      <c r="AK224" s="2" t="s">
        <v>43</v>
      </c>
    </row>
    <row r="225" spans="1:37" ht="15" customHeight="1" x14ac:dyDescent="0.35">
      <c r="A225" s="2" t="s">
        <v>433</v>
      </c>
      <c r="B225" s="2" t="s">
        <v>435</v>
      </c>
      <c r="C225" s="2" t="s">
        <v>660</v>
      </c>
      <c r="D225" s="2">
        <v>2023</v>
      </c>
      <c r="E225" s="2">
        <v>3.2839999999999998</v>
      </c>
      <c r="F225" s="2" t="s">
        <v>625</v>
      </c>
      <c r="G225" s="2" t="s">
        <v>850</v>
      </c>
      <c r="H225" s="2">
        <v>0.189</v>
      </c>
      <c r="I225" s="2">
        <v>0</v>
      </c>
      <c r="J225" s="2">
        <v>0</v>
      </c>
      <c r="K225" s="2">
        <v>0</v>
      </c>
      <c r="L225" s="2">
        <v>0</v>
      </c>
      <c r="M225" s="2" t="s">
        <v>43</v>
      </c>
      <c r="N225" s="2" t="s">
        <v>625</v>
      </c>
      <c r="O225" s="2" t="s">
        <v>625</v>
      </c>
      <c r="P225" s="2" t="s">
        <v>625</v>
      </c>
      <c r="Q225" s="2" t="s">
        <v>625</v>
      </c>
      <c r="R225" s="2" t="s">
        <v>625</v>
      </c>
      <c r="S225" s="2" t="s">
        <v>625</v>
      </c>
      <c r="T225" s="2" t="s">
        <v>625</v>
      </c>
      <c r="U225" s="2" t="s">
        <v>43</v>
      </c>
      <c r="V225" s="2" t="s">
        <v>625</v>
      </c>
      <c r="W225" s="2" t="s">
        <v>625</v>
      </c>
      <c r="X225" s="2" t="s">
        <v>625</v>
      </c>
      <c r="Y225" s="2" t="s">
        <v>625</v>
      </c>
      <c r="Z225" s="2" t="s">
        <v>625</v>
      </c>
      <c r="AA225" s="2" t="s">
        <v>625</v>
      </c>
      <c r="AB225" s="2" t="s">
        <v>625</v>
      </c>
      <c r="AC225" s="2" t="s">
        <v>625</v>
      </c>
      <c r="AD225" s="2" t="s">
        <v>43</v>
      </c>
      <c r="AE225" s="2" t="s">
        <v>625</v>
      </c>
      <c r="AG225" s="2" t="s">
        <v>629</v>
      </c>
      <c r="AI225" s="2" t="s">
        <v>626</v>
      </c>
      <c r="AJ225" s="2">
        <v>0</v>
      </c>
      <c r="AK225" s="2" t="s">
        <v>43</v>
      </c>
    </row>
    <row r="226" spans="1:37" ht="15" customHeight="1" x14ac:dyDescent="0.35">
      <c r="A226" s="2" t="s">
        <v>433</v>
      </c>
      <c r="B226" s="2" t="s">
        <v>436</v>
      </c>
      <c r="C226" s="2" t="s">
        <v>660</v>
      </c>
      <c r="D226" s="2">
        <v>2023</v>
      </c>
      <c r="E226" s="2" t="s">
        <v>625</v>
      </c>
      <c r="F226" s="2" t="s">
        <v>625</v>
      </c>
      <c r="G226" s="2" t="s">
        <v>850</v>
      </c>
      <c r="H226" s="2">
        <v>0.189</v>
      </c>
      <c r="I226" s="2">
        <v>0</v>
      </c>
      <c r="J226" s="2">
        <v>0</v>
      </c>
      <c r="K226" s="2">
        <v>0</v>
      </c>
      <c r="L226" s="2">
        <v>0</v>
      </c>
      <c r="M226" s="2" t="s">
        <v>43</v>
      </c>
      <c r="N226" s="2" t="s">
        <v>625</v>
      </c>
      <c r="O226" s="2" t="s">
        <v>625</v>
      </c>
      <c r="P226" s="2" t="s">
        <v>625</v>
      </c>
      <c r="Q226" s="2" t="s">
        <v>625</v>
      </c>
      <c r="R226" s="2" t="s">
        <v>625</v>
      </c>
      <c r="S226" s="2" t="s">
        <v>625</v>
      </c>
      <c r="T226" s="2" t="s">
        <v>625</v>
      </c>
      <c r="U226" s="2" t="s">
        <v>43</v>
      </c>
      <c r="V226" s="2" t="s">
        <v>625</v>
      </c>
      <c r="W226" s="2" t="s">
        <v>625</v>
      </c>
      <c r="X226" s="2" t="s">
        <v>625</v>
      </c>
      <c r="Y226" s="2" t="s">
        <v>625</v>
      </c>
      <c r="Z226" s="2" t="s">
        <v>625</v>
      </c>
      <c r="AA226" s="2" t="s">
        <v>625</v>
      </c>
      <c r="AB226" s="2" t="s">
        <v>625</v>
      </c>
      <c r="AC226" s="2" t="s">
        <v>625</v>
      </c>
      <c r="AD226" s="2" t="s">
        <v>43</v>
      </c>
      <c r="AE226" s="2" t="s">
        <v>625</v>
      </c>
      <c r="AG226" s="2" t="s">
        <v>629</v>
      </c>
      <c r="AI226" s="2" t="s">
        <v>626</v>
      </c>
      <c r="AJ226" s="2">
        <v>0</v>
      </c>
      <c r="AK226" s="2" t="s">
        <v>43</v>
      </c>
    </row>
    <row r="227" spans="1:37" ht="15" customHeight="1" x14ac:dyDescent="0.35">
      <c r="A227" s="2" t="s">
        <v>438</v>
      </c>
      <c r="B227" s="2" t="s">
        <v>439</v>
      </c>
      <c r="C227" s="2" t="s">
        <v>439</v>
      </c>
      <c r="D227" s="2">
        <v>2023</v>
      </c>
      <c r="E227" s="2">
        <v>0.60199999999999998</v>
      </c>
      <c r="F227" s="2" t="s">
        <v>625</v>
      </c>
      <c r="G227" s="2" t="s">
        <v>851</v>
      </c>
      <c r="H227" s="2">
        <v>1.03</v>
      </c>
      <c r="I227" s="2">
        <v>4.1000000000000002E-2</v>
      </c>
      <c r="J227" s="2">
        <v>0</v>
      </c>
      <c r="K227" s="2">
        <v>0.61199999999999999</v>
      </c>
      <c r="L227" s="2">
        <v>0</v>
      </c>
      <c r="M227" s="2" t="s">
        <v>43</v>
      </c>
      <c r="N227" s="2" t="s">
        <v>625</v>
      </c>
      <c r="O227" s="2" t="s">
        <v>625</v>
      </c>
      <c r="P227" s="2" t="s">
        <v>625</v>
      </c>
      <c r="Q227" s="2" t="s">
        <v>625</v>
      </c>
      <c r="R227" s="2" t="s">
        <v>625</v>
      </c>
      <c r="S227" s="2" t="s">
        <v>625</v>
      </c>
      <c r="T227" s="2" t="s">
        <v>625</v>
      </c>
      <c r="U227" s="2" t="s">
        <v>43</v>
      </c>
      <c r="V227" s="2" t="s">
        <v>625</v>
      </c>
      <c r="W227" s="2" t="s">
        <v>625</v>
      </c>
      <c r="X227" s="2" t="s">
        <v>625</v>
      </c>
      <c r="Y227" s="2" t="s">
        <v>625</v>
      </c>
      <c r="Z227" s="2" t="s">
        <v>625</v>
      </c>
      <c r="AA227" s="2" t="s">
        <v>625</v>
      </c>
      <c r="AB227" s="2" t="s">
        <v>625</v>
      </c>
      <c r="AC227" s="2" t="s">
        <v>625</v>
      </c>
      <c r="AD227" s="197" t="s">
        <v>1171</v>
      </c>
      <c r="AE227" s="2" t="s">
        <v>625</v>
      </c>
      <c r="AG227" s="2" t="s">
        <v>629</v>
      </c>
      <c r="AI227" s="2" t="s">
        <v>626</v>
      </c>
      <c r="AJ227" s="2">
        <v>0</v>
      </c>
      <c r="AK227" s="2" t="s">
        <v>43</v>
      </c>
    </row>
    <row r="228" spans="1:37" ht="15" customHeight="1" x14ac:dyDescent="0.35">
      <c r="A228" s="2" t="s">
        <v>438</v>
      </c>
      <c r="B228" s="2" t="s">
        <v>440</v>
      </c>
      <c r="C228" s="2" t="s">
        <v>661</v>
      </c>
      <c r="D228" s="2">
        <v>2023</v>
      </c>
      <c r="E228" s="2">
        <v>11.021000000000001</v>
      </c>
      <c r="F228" s="2">
        <v>16.047000000000001</v>
      </c>
      <c r="G228" s="2" t="s">
        <v>852</v>
      </c>
      <c r="H228" s="2">
        <v>0.05</v>
      </c>
      <c r="I228" s="2">
        <v>0</v>
      </c>
      <c r="J228" s="2">
        <v>0</v>
      </c>
      <c r="K228" s="2">
        <v>0</v>
      </c>
      <c r="L228" s="2">
        <v>100</v>
      </c>
      <c r="M228" s="2" t="s">
        <v>43</v>
      </c>
      <c r="N228" s="2" t="s">
        <v>625</v>
      </c>
      <c r="O228" s="2" t="s">
        <v>625</v>
      </c>
      <c r="P228" s="2" t="s">
        <v>625</v>
      </c>
      <c r="Q228" s="2" t="s">
        <v>625</v>
      </c>
      <c r="R228" s="2" t="s">
        <v>625</v>
      </c>
      <c r="S228" s="2" t="s">
        <v>625</v>
      </c>
      <c r="T228" s="2" t="s">
        <v>625</v>
      </c>
      <c r="U228" s="2" t="s">
        <v>43</v>
      </c>
      <c r="V228" s="2" t="s">
        <v>625</v>
      </c>
      <c r="W228" s="2" t="s">
        <v>625</v>
      </c>
      <c r="X228" s="2" t="s">
        <v>625</v>
      </c>
      <c r="Y228" s="2" t="s">
        <v>625</v>
      </c>
      <c r="Z228" s="2" t="s">
        <v>625</v>
      </c>
      <c r="AA228" s="2" t="s">
        <v>625</v>
      </c>
      <c r="AB228" s="2" t="s">
        <v>625</v>
      </c>
      <c r="AC228" s="2" t="s">
        <v>625</v>
      </c>
      <c r="AD228" s="197" t="s">
        <v>1171</v>
      </c>
      <c r="AE228" s="2" t="s">
        <v>625</v>
      </c>
      <c r="AG228" s="2" t="s">
        <v>629</v>
      </c>
      <c r="AI228" s="2" t="s">
        <v>626</v>
      </c>
      <c r="AJ228" s="2">
        <v>0</v>
      </c>
      <c r="AK228" s="2" t="s">
        <v>43</v>
      </c>
    </row>
    <row r="229" spans="1:37" ht="15" customHeight="1" x14ac:dyDescent="0.35">
      <c r="A229" s="2" t="s">
        <v>438</v>
      </c>
      <c r="B229" s="2" t="s">
        <v>441</v>
      </c>
      <c r="C229" s="2" t="s">
        <v>662</v>
      </c>
      <c r="D229" s="2">
        <v>2023</v>
      </c>
      <c r="E229" s="2">
        <v>1.6870000000000001</v>
      </c>
      <c r="F229" s="2" t="s">
        <v>625</v>
      </c>
      <c r="G229" s="2" t="s">
        <v>853</v>
      </c>
      <c r="H229" s="2">
        <v>1.03</v>
      </c>
      <c r="I229" s="2">
        <v>4.1010999999999999E-2</v>
      </c>
      <c r="J229" s="2">
        <v>0</v>
      </c>
      <c r="K229" s="2">
        <v>0.61199999999999999</v>
      </c>
      <c r="L229" s="2">
        <v>0</v>
      </c>
      <c r="M229" s="2" t="s">
        <v>43</v>
      </c>
      <c r="N229" s="2" t="s">
        <v>625</v>
      </c>
      <c r="O229" s="2" t="s">
        <v>625</v>
      </c>
      <c r="P229" s="2" t="s">
        <v>625</v>
      </c>
      <c r="Q229" s="2" t="s">
        <v>625</v>
      </c>
      <c r="R229" s="2" t="s">
        <v>625</v>
      </c>
      <c r="S229" s="2" t="s">
        <v>625</v>
      </c>
      <c r="T229" s="2" t="s">
        <v>625</v>
      </c>
      <c r="U229" s="2" t="s">
        <v>43</v>
      </c>
      <c r="V229" s="2" t="s">
        <v>625</v>
      </c>
      <c r="W229" s="2" t="s">
        <v>625</v>
      </c>
      <c r="X229" s="2" t="s">
        <v>625</v>
      </c>
      <c r="Y229" s="2" t="s">
        <v>625</v>
      </c>
      <c r="Z229" s="2" t="s">
        <v>625</v>
      </c>
      <c r="AA229" s="2" t="s">
        <v>625</v>
      </c>
      <c r="AB229" s="2" t="s">
        <v>625</v>
      </c>
      <c r="AC229" s="2" t="s">
        <v>625</v>
      </c>
      <c r="AD229" s="197" t="s">
        <v>1171</v>
      </c>
      <c r="AE229" s="2" t="s">
        <v>625</v>
      </c>
      <c r="AG229" s="2" t="s">
        <v>629</v>
      </c>
      <c r="AI229" s="2" t="s">
        <v>626</v>
      </c>
      <c r="AJ229" s="2">
        <v>0</v>
      </c>
      <c r="AK229" s="2" t="s">
        <v>43</v>
      </c>
    </row>
    <row r="230" spans="1:37" ht="15" customHeight="1" x14ac:dyDescent="0.35">
      <c r="A230" s="2" t="s">
        <v>438</v>
      </c>
      <c r="B230" s="2" t="s">
        <v>442</v>
      </c>
      <c r="C230" s="2" t="s">
        <v>663</v>
      </c>
      <c r="D230" s="2">
        <v>2023</v>
      </c>
      <c r="E230" s="2">
        <v>1.98</v>
      </c>
      <c r="F230" s="2" t="s">
        <v>625</v>
      </c>
      <c r="G230" s="2" t="s">
        <v>853</v>
      </c>
      <c r="H230" s="2">
        <v>1.03</v>
      </c>
      <c r="I230" s="2">
        <v>4.1000000000000002E-2</v>
      </c>
      <c r="J230" s="2">
        <v>0</v>
      </c>
      <c r="K230" s="2">
        <v>0.61199999999999999</v>
      </c>
      <c r="L230" s="2">
        <v>0</v>
      </c>
      <c r="M230" s="2" t="s">
        <v>625</v>
      </c>
      <c r="N230" s="2" t="s">
        <v>625</v>
      </c>
      <c r="O230" s="2" t="s">
        <v>625</v>
      </c>
      <c r="P230" s="2" t="s">
        <v>625</v>
      </c>
      <c r="Q230" s="2" t="s">
        <v>625</v>
      </c>
      <c r="R230" s="2" t="s">
        <v>625</v>
      </c>
      <c r="S230" s="2" t="s">
        <v>625</v>
      </c>
      <c r="T230" s="2" t="s">
        <v>625</v>
      </c>
      <c r="U230" s="2" t="s">
        <v>43</v>
      </c>
      <c r="V230" s="2" t="s">
        <v>625</v>
      </c>
      <c r="W230" s="2" t="s">
        <v>625</v>
      </c>
      <c r="X230" s="2" t="s">
        <v>625</v>
      </c>
      <c r="Y230" s="2" t="s">
        <v>625</v>
      </c>
      <c r="Z230" s="2" t="s">
        <v>625</v>
      </c>
      <c r="AA230" s="2" t="s">
        <v>625</v>
      </c>
      <c r="AB230" s="2" t="s">
        <v>625</v>
      </c>
      <c r="AC230" s="2" t="s">
        <v>625</v>
      </c>
      <c r="AD230" s="197" t="s">
        <v>1171</v>
      </c>
      <c r="AE230" s="2" t="s">
        <v>625</v>
      </c>
      <c r="AG230" s="2" t="s">
        <v>629</v>
      </c>
      <c r="AI230" s="2" t="s">
        <v>626</v>
      </c>
      <c r="AJ230" s="2">
        <v>0</v>
      </c>
      <c r="AK230" s="2" t="s">
        <v>43</v>
      </c>
    </row>
    <row r="231" spans="1:37" ht="15" customHeight="1" x14ac:dyDescent="0.35">
      <c r="A231" s="2" t="s">
        <v>438</v>
      </c>
      <c r="B231" s="2" t="s">
        <v>443</v>
      </c>
      <c r="C231" s="2" t="s">
        <v>443</v>
      </c>
      <c r="D231" s="2">
        <v>2023</v>
      </c>
      <c r="E231" s="2">
        <v>5.4349999999999996</v>
      </c>
      <c r="F231" s="2">
        <v>2.173</v>
      </c>
      <c r="G231" s="2" t="s">
        <v>854</v>
      </c>
      <c r="H231" s="2">
        <v>0.03</v>
      </c>
      <c r="I231" s="2">
        <v>0</v>
      </c>
      <c r="J231" s="2">
        <v>0</v>
      </c>
      <c r="K231" s="2">
        <v>0</v>
      </c>
      <c r="L231" s="2">
        <v>100</v>
      </c>
      <c r="M231" s="2" t="s">
        <v>43</v>
      </c>
      <c r="N231" s="2" t="s">
        <v>625</v>
      </c>
      <c r="O231" s="2" t="s">
        <v>625</v>
      </c>
      <c r="P231" s="2" t="s">
        <v>625</v>
      </c>
      <c r="Q231" s="2" t="s">
        <v>625</v>
      </c>
      <c r="R231" s="2" t="s">
        <v>625</v>
      </c>
      <c r="S231" s="2" t="s">
        <v>625</v>
      </c>
      <c r="T231" s="2" t="s">
        <v>625</v>
      </c>
      <c r="U231" s="2" t="s">
        <v>43</v>
      </c>
      <c r="V231" s="2" t="s">
        <v>625</v>
      </c>
      <c r="W231" s="2" t="s">
        <v>625</v>
      </c>
      <c r="X231" s="2" t="s">
        <v>625</v>
      </c>
      <c r="Y231" s="2" t="s">
        <v>625</v>
      </c>
      <c r="Z231" s="2" t="s">
        <v>625</v>
      </c>
      <c r="AA231" s="2" t="s">
        <v>625</v>
      </c>
      <c r="AB231" s="2" t="s">
        <v>625</v>
      </c>
      <c r="AC231" s="2" t="s">
        <v>625</v>
      </c>
      <c r="AD231" s="197" t="s">
        <v>1171</v>
      </c>
      <c r="AE231" s="2" t="s">
        <v>625</v>
      </c>
      <c r="AG231" s="2" t="s">
        <v>629</v>
      </c>
      <c r="AI231" s="2" t="s">
        <v>626</v>
      </c>
      <c r="AJ231" s="2">
        <v>0</v>
      </c>
      <c r="AK231" s="2" t="s">
        <v>43</v>
      </c>
    </row>
    <row r="232" spans="1:37" ht="15" customHeight="1" x14ac:dyDescent="0.35">
      <c r="A232" s="2" t="s">
        <v>438</v>
      </c>
      <c r="B232" s="2" t="s">
        <v>444</v>
      </c>
      <c r="C232" s="2" t="s">
        <v>444</v>
      </c>
      <c r="D232" s="2">
        <v>2023</v>
      </c>
      <c r="E232" s="2">
        <v>4.6909999999999998</v>
      </c>
      <c r="F232" s="2">
        <v>14.842000000000001</v>
      </c>
      <c r="G232" s="2" t="s">
        <v>855</v>
      </c>
      <c r="H232" s="2">
        <v>0.04</v>
      </c>
      <c r="I232" s="2">
        <v>0</v>
      </c>
      <c r="J232" s="2">
        <v>0</v>
      </c>
      <c r="K232" s="2">
        <v>0</v>
      </c>
      <c r="L232" s="2">
        <v>100</v>
      </c>
      <c r="M232" s="2" t="s">
        <v>43</v>
      </c>
      <c r="N232" s="2" t="s">
        <v>625</v>
      </c>
      <c r="O232" s="2" t="s">
        <v>625</v>
      </c>
      <c r="P232" s="2" t="s">
        <v>625</v>
      </c>
      <c r="Q232" s="2" t="s">
        <v>625</v>
      </c>
      <c r="R232" s="2" t="s">
        <v>625</v>
      </c>
      <c r="S232" s="2" t="s">
        <v>625</v>
      </c>
      <c r="T232" s="2" t="s">
        <v>625</v>
      </c>
      <c r="U232" s="2" t="s">
        <v>43</v>
      </c>
      <c r="V232" s="2" t="s">
        <v>625</v>
      </c>
      <c r="W232" s="2" t="s">
        <v>625</v>
      </c>
      <c r="X232" s="2" t="s">
        <v>625</v>
      </c>
      <c r="Y232" s="2" t="s">
        <v>625</v>
      </c>
      <c r="Z232" s="2" t="s">
        <v>625</v>
      </c>
      <c r="AA232" s="2" t="s">
        <v>625</v>
      </c>
      <c r="AB232" s="2" t="s">
        <v>625</v>
      </c>
      <c r="AC232" s="2" t="s">
        <v>625</v>
      </c>
      <c r="AD232" s="197" t="s">
        <v>1171</v>
      </c>
      <c r="AE232" s="2" t="s">
        <v>625</v>
      </c>
      <c r="AG232" s="2" t="s">
        <v>629</v>
      </c>
      <c r="AI232" s="2" t="s">
        <v>626</v>
      </c>
      <c r="AJ232" s="2">
        <v>0</v>
      </c>
      <c r="AK232" s="2" t="s">
        <v>43</v>
      </c>
    </row>
    <row r="233" spans="1:37" ht="15" customHeight="1" x14ac:dyDescent="0.35">
      <c r="A233" s="2" t="s">
        <v>438</v>
      </c>
      <c r="B233" s="2" t="s">
        <v>445</v>
      </c>
      <c r="C233" s="2" t="s">
        <v>664</v>
      </c>
      <c r="D233" s="2">
        <v>2023</v>
      </c>
      <c r="E233" s="2">
        <v>0.53500000000000003</v>
      </c>
      <c r="F233" s="2" t="s">
        <v>625</v>
      </c>
      <c r="G233" s="2" t="s">
        <v>856</v>
      </c>
      <c r="H233" s="2">
        <v>1.03</v>
      </c>
      <c r="I233" s="2">
        <v>4.1010999999999999E-2</v>
      </c>
      <c r="J233" s="2">
        <v>0</v>
      </c>
      <c r="K233" s="2">
        <v>0.61199999999999999</v>
      </c>
      <c r="L233" s="2">
        <v>0</v>
      </c>
      <c r="M233" s="2" t="s">
        <v>43</v>
      </c>
      <c r="N233" s="2" t="s">
        <v>625</v>
      </c>
      <c r="O233" s="2" t="s">
        <v>625</v>
      </c>
      <c r="P233" s="2" t="s">
        <v>625</v>
      </c>
      <c r="Q233" s="2" t="s">
        <v>625</v>
      </c>
      <c r="R233" s="2" t="s">
        <v>625</v>
      </c>
      <c r="S233" s="2" t="s">
        <v>625</v>
      </c>
      <c r="T233" s="2" t="s">
        <v>625</v>
      </c>
      <c r="U233" s="2" t="s">
        <v>43</v>
      </c>
      <c r="V233" s="2" t="s">
        <v>625</v>
      </c>
      <c r="W233" s="2" t="s">
        <v>625</v>
      </c>
      <c r="X233" s="2" t="s">
        <v>625</v>
      </c>
      <c r="Y233" s="2" t="s">
        <v>625</v>
      </c>
      <c r="Z233" s="2" t="s">
        <v>625</v>
      </c>
      <c r="AA233" s="2" t="s">
        <v>625</v>
      </c>
      <c r="AB233" s="2" t="s">
        <v>625</v>
      </c>
      <c r="AC233" s="2" t="s">
        <v>625</v>
      </c>
      <c r="AD233" s="197" t="s">
        <v>1171</v>
      </c>
      <c r="AE233" s="2" t="s">
        <v>625</v>
      </c>
      <c r="AG233" s="2" t="s">
        <v>629</v>
      </c>
      <c r="AI233" s="2" t="s">
        <v>626</v>
      </c>
      <c r="AJ233" s="2">
        <v>0</v>
      </c>
      <c r="AK233" s="2" t="s">
        <v>43</v>
      </c>
    </row>
    <row r="234" spans="1:37" ht="15" customHeight="1" x14ac:dyDescent="0.35">
      <c r="A234" s="2" t="s">
        <v>438</v>
      </c>
      <c r="B234" s="2" t="s">
        <v>446</v>
      </c>
      <c r="C234" s="2" t="s">
        <v>447</v>
      </c>
      <c r="D234" s="2">
        <v>2023</v>
      </c>
      <c r="E234" s="2">
        <v>0.14000000000000001</v>
      </c>
      <c r="F234" s="2" t="s">
        <v>625</v>
      </c>
      <c r="G234" s="2" t="s">
        <v>853</v>
      </c>
      <c r="H234" s="2">
        <v>1.03</v>
      </c>
      <c r="I234" s="2">
        <v>4.1000000000000002E-2</v>
      </c>
      <c r="J234" s="2">
        <v>0</v>
      </c>
      <c r="K234" s="2">
        <v>0.61199999999999999</v>
      </c>
      <c r="L234" s="2">
        <v>0</v>
      </c>
      <c r="M234" s="2" t="s">
        <v>625</v>
      </c>
      <c r="N234" s="2" t="s">
        <v>625</v>
      </c>
      <c r="O234" s="2" t="s">
        <v>625</v>
      </c>
      <c r="P234" s="2" t="s">
        <v>625</v>
      </c>
      <c r="Q234" s="2" t="s">
        <v>625</v>
      </c>
      <c r="R234" s="2" t="s">
        <v>625</v>
      </c>
      <c r="S234" s="2" t="s">
        <v>625</v>
      </c>
      <c r="T234" s="2" t="s">
        <v>625</v>
      </c>
      <c r="U234" s="2" t="s">
        <v>625</v>
      </c>
      <c r="V234" s="2" t="s">
        <v>625</v>
      </c>
      <c r="W234" s="2" t="s">
        <v>625</v>
      </c>
      <c r="X234" s="2" t="s">
        <v>625</v>
      </c>
      <c r="Y234" s="2" t="s">
        <v>625</v>
      </c>
      <c r="Z234" s="2" t="s">
        <v>625</v>
      </c>
      <c r="AA234" s="2" t="s">
        <v>625</v>
      </c>
      <c r="AB234" s="2" t="s">
        <v>625</v>
      </c>
      <c r="AC234" s="2" t="s">
        <v>625</v>
      </c>
      <c r="AD234" s="197" t="s">
        <v>1171</v>
      </c>
      <c r="AE234" s="2" t="s">
        <v>625</v>
      </c>
      <c r="AG234" s="2" t="s">
        <v>629</v>
      </c>
      <c r="AI234" s="2" t="s">
        <v>626</v>
      </c>
      <c r="AJ234" s="2">
        <v>0</v>
      </c>
      <c r="AK234" s="2" t="s">
        <v>43</v>
      </c>
    </row>
    <row r="235" spans="1:37" ht="15" customHeight="1" x14ac:dyDescent="0.35">
      <c r="A235" s="2" t="s">
        <v>438</v>
      </c>
      <c r="B235" s="2" t="s">
        <v>447</v>
      </c>
      <c r="C235" s="2" t="s">
        <v>447</v>
      </c>
      <c r="D235" s="2">
        <v>2023</v>
      </c>
      <c r="E235" s="2">
        <v>54.6</v>
      </c>
      <c r="F235" s="2">
        <v>3.5</v>
      </c>
      <c r="G235" s="2" t="s">
        <v>853</v>
      </c>
      <c r="H235" s="2">
        <v>1.03</v>
      </c>
      <c r="I235" s="2">
        <v>4.1000000000000002E-2</v>
      </c>
      <c r="J235" s="2">
        <v>0</v>
      </c>
      <c r="K235" s="2">
        <v>0.61199999999999999</v>
      </c>
      <c r="L235" s="2">
        <v>0</v>
      </c>
      <c r="M235" s="2" t="s">
        <v>625</v>
      </c>
      <c r="N235" s="2" t="s">
        <v>625</v>
      </c>
      <c r="O235" s="2" t="s">
        <v>625</v>
      </c>
      <c r="P235" s="2" t="s">
        <v>625</v>
      </c>
      <c r="Q235" s="2" t="s">
        <v>625</v>
      </c>
      <c r="R235" s="2" t="s">
        <v>625</v>
      </c>
      <c r="S235" s="2" t="s">
        <v>625</v>
      </c>
      <c r="T235" s="2" t="s">
        <v>625</v>
      </c>
      <c r="U235" s="2" t="s">
        <v>625</v>
      </c>
      <c r="V235" s="2" t="s">
        <v>625</v>
      </c>
      <c r="W235" s="2" t="s">
        <v>625</v>
      </c>
      <c r="X235" s="2" t="s">
        <v>625</v>
      </c>
      <c r="Y235" s="2" t="s">
        <v>625</v>
      </c>
      <c r="Z235" s="2" t="s">
        <v>625</v>
      </c>
      <c r="AA235" s="2" t="s">
        <v>625</v>
      </c>
      <c r="AB235" s="2" t="s">
        <v>625</v>
      </c>
      <c r="AC235" s="2" t="s">
        <v>625</v>
      </c>
      <c r="AD235" s="197" t="s">
        <v>1171</v>
      </c>
      <c r="AE235" s="2" t="s">
        <v>625</v>
      </c>
      <c r="AG235" s="2" t="s">
        <v>629</v>
      </c>
      <c r="AI235" s="2" t="s">
        <v>626</v>
      </c>
      <c r="AJ235" s="2">
        <v>0</v>
      </c>
      <c r="AK235" s="2" t="s">
        <v>43</v>
      </c>
    </row>
    <row r="236" spans="1:37" ht="15" customHeight="1" x14ac:dyDescent="0.35">
      <c r="A236" s="2" t="s">
        <v>438</v>
      </c>
      <c r="B236" s="2" t="s">
        <v>448</v>
      </c>
      <c r="C236" s="2" t="s">
        <v>448</v>
      </c>
      <c r="D236" s="2">
        <v>2023</v>
      </c>
      <c r="E236" s="2">
        <v>1.367</v>
      </c>
      <c r="F236" s="2" t="s">
        <v>625</v>
      </c>
      <c r="G236" s="2" t="s">
        <v>857</v>
      </c>
      <c r="H236" s="2">
        <v>1.03</v>
      </c>
      <c r="I236" s="2">
        <v>4.1000000000000002E-2</v>
      </c>
      <c r="J236" s="2">
        <v>0</v>
      </c>
      <c r="K236" s="2">
        <v>0.61199999999999999</v>
      </c>
      <c r="L236" s="2">
        <v>0</v>
      </c>
      <c r="M236" s="2" t="s">
        <v>714</v>
      </c>
      <c r="N236" s="2">
        <v>9.1449999999999996</v>
      </c>
      <c r="O236" s="2">
        <v>3.2000000000000001E-2</v>
      </c>
      <c r="P236" s="2">
        <v>3.9129999999999998</v>
      </c>
      <c r="Q236" s="2">
        <v>6.601</v>
      </c>
      <c r="R236" s="2">
        <v>0</v>
      </c>
      <c r="S236" s="2" t="s">
        <v>625</v>
      </c>
      <c r="T236" s="2" t="s">
        <v>625</v>
      </c>
      <c r="U236" s="2" t="s">
        <v>714</v>
      </c>
      <c r="V236" s="2">
        <v>30.536000000000001</v>
      </c>
      <c r="W236" s="2">
        <v>0</v>
      </c>
      <c r="X236" s="2">
        <v>0</v>
      </c>
      <c r="Y236" s="2">
        <v>0</v>
      </c>
      <c r="Z236" s="2">
        <v>0</v>
      </c>
      <c r="AA236" s="2">
        <v>0</v>
      </c>
      <c r="AB236" s="2">
        <v>30.536000000000001</v>
      </c>
      <c r="AC236" s="2">
        <v>0</v>
      </c>
      <c r="AD236" s="197" t="s">
        <v>1171</v>
      </c>
      <c r="AE236" s="2" t="s">
        <v>625</v>
      </c>
      <c r="AG236" s="2" t="s">
        <v>629</v>
      </c>
      <c r="AI236" s="2" t="s">
        <v>629</v>
      </c>
      <c r="AJ236" s="2">
        <v>9.1449999999999996</v>
      </c>
      <c r="AK236" s="2">
        <v>0</v>
      </c>
    </row>
    <row r="237" spans="1:37" ht="15" customHeight="1" x14ac:dyDescent="0.35">
      <c r="A237" s="2" t="s">
        <v>453</v>
      </c>
      <c r="B237" s="2" t="s">
        <v>454</v>
      </c>
      <c r="C237" s="2" t="s">
        <v>455</v>
      </c>
      <c r="D237" s="2">
        <v>2023</v>
      </c>
      <c r="E237" s="2" t="s">
        <v>625</v>
      </c>
      <c r="F237" s="2" t="s">
        <v>625</v>
      </c>
      <c r="G237" s="2" t="s">
        <v>835</v>
      </c>
      <c r="H237" s="2">
        <v>2.1</v>
      </c>
      <c r="I237" s="2">
        <v>0.03</v>
      </c>
      <c r="J237" s="2">
        <v>2E-3</v>
      </c>
      <c r="K237" s="2">
        <v>0.22</v>
      </c>
      <c r="L237" s="2">
        <v>52</v>
      </c>
      <c r="M237" s="2" t="s">
        <v>43</v>
      </c>
      <c r="N237" s="2" t="s">
        <v>625</v>
      </c>
      <c r="O237" s="2" t="s">
        <v>625</v>
      </c>
      <c r="P237" s="2" t="s">
        <v>625</v>
      </c>
      <c r="Q237" s="2" t="s">
        <v>625</v>
      </c>
      <c r="R237" s="2" t="s">
        <v>625</v>
      </c>
      <c r="S237" s="2" t="s">
        <v>625</v>
      </c>
      <c r="T237" s="2" t="s">
        <v>625</v>
      </c>
      <c r="U237" s="2" t="s">
        <v>43</v>
      </c>
      <c r="V237" s="2" t="s">
        <v>625</v>
      </c>
      <c r="W237" s="2" t="s">
        <v>625</v>
      </c>
      <c r="X237" s="2" t="s">
        <v>625</v>
      </c>
      <c r="Y237" s="2" t="s">
        <v>625</v>
      </c>
      <c r="Z237" s="2" t="s">
        <v>625</v>
      </c>
      <c r="AA237" s="2" t="s">
        <v>625</v>
      </c>
      <c r="AB237" s="2" t="s">
        <v>625</v>
      </c>
      <c r="AC237" s="2" t="s">
        <v>625</v>
      </c>
      <c r="AD237" s="2" t="s">
        <v>43</v>
      </c>
      <c r="AE237" s="2" t="s">
        <v>625</v>
      </c>
      <c r="AG237" s="2" t="s">
        <v>629</v>
      </c>
      <c r="AI237" s="2" t="s">
        <v>626</v>
      </c>
      <c r="AJ237" s="2">
        <v>0</v>
      </c>
      <c r="AK237" s="2" t="s">
        <v>43</v>
      </c>
    </row>
    <row r="238" spans="1:37" ht="15" customHeight="1" x14ac:dyDescent="0.35">
      <c r="A238" s="2" t="s">
        <v>453</v>
      </c>
      <c r="B238" s="2" t="s">
        <v>455</v>
      </c>
      <c r="C238" s="2" t="s">
        <v>455</v>
      </c>
      <c r="D238" s="2">
        <v>2023</v>
      </c>
      <c r="E238" s="2" t="s">
        <v>625</v>
      </c>
      <c r="F238" s="2" t="s">
        <v>625</v>
      </c>
      <c r="G238" s="2" t="s">
        <v>835</v>
      </c>
      <c r="H238" s="2">
        <v>2.1</v>
      </c>
      <c r="I238" s="2">
        <v>0.03</v>
      </c>
      <c r="J238" s="2">
        <v>2E-3</v>
      </c>
      <c r="K238" s="2">
        <v>0.22</v>
      </c>
      <c r="L238" s="2">
        <v>52</v>
      </c>
      <c r="M238" s="2" t="s">
        <v>43</v>
      </c>
      <c r="N238" s="2" t="s">
        <v>625</v>
      </c>
      <c r="O238" s="2" t="s">
        <v>625</v>
      </c>
      <c r="P238" s="2" t="s">
        <v>625</v>
      </c>
      <c r="Q238" s="2" t="s">
        <v>625</v>
      </c>
      <c r="R238" s="2" t="s">
        <v>625</v>
      </c>
      <c r="S238" s="2" t="s">
        <v>625</v>
      </c>
      <c r="T238" s="2" t="s">
        <v>625</v>
      </c>
      <c r="U238" s="2" t="s">
        <v>43</v>
      </c>
      <c r="V238" s="2" t="s">
        <v>625</v>
      </c>
      <c r="W238" s="2" t="s">
        <v>625</v>
      </c>
      <c r="X238" s="2" t="s">
        <v>625</v>
      </c>
      <c r="Y238" s="2" t="s">
        <v>625</v>
      </c>
      <c r="Z238" s="2" t="s">
        <v>625</v>
      </c>
      <c r="AA238" s="2" t="s">
        <v>625</v>
      </c>
      <c r="AB238" s="2" t="s">
        <v>625</v>
      </c>
      <c r="AC238" s="2" t="s">
        <v>625</v>
      </c>
      <c r="AD238" s="2" t="s">
        <v>43</v>
      </c>
      <c r="AE238" s="2" t="s">
        <v>625</v>
      </c>
      <c r="AG238" s="2" t="s">
        <v>629</v>
      </c>
      <c r="AI238" s="2" t="s">
        <v>626</v>
      </c>
      <c r="AJ238" s="2">
        <v>0</v>
      </c>
      <c r="AK238" s="2" t="s">
        <v>43</v>
      </c>
    </row>
    <row r="239" spans="1:37" ht="15" customHeight="1" x14ac:dyDescent="0.35">
      <c r="A239" s="2" t="s">
        <v>456</v>
      </c>
      <c r="B239" s="2" t="s">
        <v>457</v>
      </c>
      <c r="C239" s="2" t="s">
        <v>461</v>
      </c>
      <c r="D239" s="2">
        <v>2023</v>
      </c>
      <c r="E239" s="2">
        <v>8.5000000000000006E-2</v>
      </c>
      <c r="F239" s="2" t="s">
        <v>625</v>
      </c>
      <c r="G239" s="2" t="s">
        <v>858</v>
      </c>
      <c r="H239" s="2">
        <v>1.1599999999999999</v>
      </c>
      <c r="I239" s="2">
        <v>0</v>
      </c>
      <c r="J239" s="2">
        <v>0</v>
      </c>
      <c r="K239" s="2">
        <v>0</v>
      </c>
      <c r="L239" s="2">
        <v>66.5</v>
      </c>
      <c r="M239" s="2" t="s">
        <v>43</v>
      </c>
      <c r="N239" s="2" t="s">
        <v>625</v>
      </c>
      <c r="O239" s="2" t="s">
        <v>625</v>
      </c>
      <c r="P239" s="2" t="s">
        <v>625</v>
      </c>
      <c r="Q239" s="2" t="s">
        <v>625</v>
      </c>
      <c r="R239" s="2" t="s">
        <v>625</v>
      </c>
      <c r="S239" s="2" t="s">
        <v>625</v>
      </c>
      <c r="T239" s="2" t="s">
        <v>625</v>
      </c>
      <c r="U239" s="2" t="s">
        <v>43</v>
      </c>
      <c r="V239" s="2" t="s">
        <v>625</v>
      </c>
      <c r="W239" s="2" t="s">
        <v>625</v>
      </c>
      <c r="X239" s="2" t="s">
        <v>625</v>
      </c>
      <c r="Y239" s="2" t="s">
        <v>625</v>
      </c>
      <c r="Z239" s="2" t="s">
        <v>625</v>
      </c>
      <c r="AA239" s="2" t="s">
        <v>625</v>
      </c>
      <c r="AB239" s="2" t="s">
        <v>625</v>
      </c>
      <c r="AC239" s="2" t="s">
        <v>625</v>
      </c>
      <c r="AD239" s="2" t="s">
        <v>43</v>
      </c>
      <c r="AE239" s="2" t="s">
        <v>625</v>
      </c>
      <c r="AG239" s="2" t="s">
        <v>629</v>
      </c>
      <c r="AI239" s="2" t="s">
        <v>626</v>
      </c>
      <c r="AJ239" s="2">
        <v>0</v>
      </c>
      <c r="AK239" s="2" t="s">
        <v>43</v>
      </c>
    </row>
    <row r="240" spans="1:37" ht="15" customHeight="1" x14ac:dyDescent="0.35">
      <c r="A240" s="2" t="s">
        <v>456</v>
      </c>
      <c r="B240" s="2" t="s">
        <v>458</v>
      </c>
      <c r="C240" s="2" t="s">
        <v>461</v>
      </c>
      <c r="D240" s="2">
        <v>2023</v>
      </c>
      <c r="E240" s="2">
        <v>0.11</v>
      </c>
      <c r="F240" s="2" t="s">
        <v>625</v>
      </c>
      <c r="G240" s="2" t="s">
        <v>859</v>
      </c>
      <c r="H240" s="2">
        <v>1.04</v>
      </c>
      <c r="I240" s="2">
        <v>0</v>
      </c>
      <c r="J240" s="2">
        <v>0</v>
      </c>
      <c r="K240" s="2">
        <v>0</v>
      </c>
      <c r="L240" s="2">
        <v>29.2</v>
      </c>
      <c r="M240" s="2" t="s">
        <v>639</v>
      </c>
      <c r="N240" s="2" t="s">
        <v>625</v>
      </c>
      <c r="O240" s="2" t="s">
        <v>625</v>
      </c>
      <c r="P240" s="2" t="s">
        <v>625</v>
      </c>
      <c r="Q240" s="2" t="s">
        <v>625</v>
      </c>
      <c r="R240" s="2" t="s">
        <v>625</v>
      </c>
      <c r="S240" s="2" t="s">
        <v>625</v>
      </c>
      <c r="T240" s="2" t="s">
        <v>625</v>
      </c>
      <c r="U240" s="2" t="s">
        <v>43</v>
      </c>
      <c r="V240" s="2" t="s">
        <v>625</v>
      </c>
      <c r="W240" s="2" t="s">
        <v>625</v>
      </c>
      <c r="X240" s="2" t="s">
        <v>625</v>
      </c>
      <c r="Y240" s="2" t="s">
        <v>625</v>
      </c>
      <c r="Z240" s="2" t="s">
        <v>625</v>
      </c>
      <c r="AA240" s="2" t="s">
        <v>625</v>
      </c>
      <c r="AB240" s="2" t="s">
        <v>625</v>
      </c>
      <c r="AC240" s="2" t="s">
        <v>625</v>
      </c>
      <c r="AD240" s="2" t="s">
        <v>43</v>
      </c>
      <c r="AE240" s="2" t="s">
        <v>625</v>
      </c>
      <c r="AG240" s="2" t="s">
        <v>629</v>
      </c>
      <c r="AI240" s="2" t="s">
        <v>626</v>
      </c>
      <c r="AJ240" s="2">
        <v>0</v>
      </c>
      <c r="AK240" s="2" t="s">
        <v>43</v>
      </c>
    </row>
    <row r="241" spans="1:37" ht="15" customHeight="1" x14ac:dyDescent="0.35">
      <c r="A241" s="2" t="s">
        <v>456</v>
      </c>
      <c r="B241" s="2" t="s">
        <v>459</v>
      </c>
      <c r="C241" s="2" t="s">
        <v>461</v>
      </c>
      <c r="D241" s="2">
        <v>2023</v>
      </c>
      <c r="E241" s="2">
        <v>0.13900000000000001</v>
      </c>
      <c r="F241" s="2" t="s">
        <v>625</v>
      </c>
      <c r="G241" s="2" t="s">
        <v>860</v>
      </c>
      <c r="H241" s="2">
        <v>1.04</v>
      </c>
      <c r="I241" s="2">
        <v>0</v>
      </c>
      <c r="J241" s="2">
        <v>0</v>
      </c>
      <c r="K241" s="2">
        <v>0</v>
      </c>
      <c r="L241" s="2">
        <v>29.2</v>
      </c>
      <c r="M241" s="2" t="s">
        <v>43</v>
      </c>
      <c r="N241" s="2" t="s">
        <v>625</v>
      </c>
      <c r="O241" s="2" t="s">
        <v>625</v>
      </c>
      <c r="P241" s="2" t="s">
        <v>625</v>
      </c>
      <c r="Q241" s="2" t="s">
        <v>625</v>
      </c>
      <c r="R241" s="2" t="s">
        <v>625</v>
      </c>
      <c r="S241" s="2" t="s">
        <v>625</v>
      </c>
      <c r="T241" s="2" t="s">
        <v>625</v>
      </c>
      <c r="U241" s="2" t="s">
        <v>43</v>
      </c>
      <c r="V241" s="2" t="s">
        <v>625</v>
      </c>
      <c r="W241" s="2" t="s">
        <v>625</v>
      </c>
      <c r="X241" s="2" t="s">
        <v>625</v>
      </c>
      <c r="Y241" s="2" t="s">
        <v>625</v>
      </c>
      <c r="Z241" s="2" t="s">
        <v>625</v>
      </c>
      <c r="AA241" s="2" t="s">
        <v>625</v>
      </c>
      <c r="AB241" s="2" t="s">
        <v>625</v>
      </c>
      <c r="AC241" s="2" t="s">
        <v>625</v>
      </c>
      <c r="AD241" s="2" t="s">
        <v>43</v>
      </c>
      <c r="AE241" s="2" t="s">
        <v>625</v>
      </c>
      <c r="AG241" s="2" t="s">
        <v>629</v>
      </c>
      <c r="AI241" s="2" t="s">
        <v>626</v>
      </c>
      <c r="AJ241" s="2">
        <v>0</v>
      </c>
      <c r="AK241" s="2" t="s">
        <v>43</v>
      </c>
    </row>
    <row r="242" spans="1:37" ht="15" customHeight="1" x14ac:dyDescent="0.35">
      <c r="A242" s="2" t="s">
        <v>456</v>
      </c>
      <c r="B242" s="2" t="s">
        <v>460</v>
      </c>
      <c r="C242" s="2" t="s">
        <v>461</v>
      </c>
      <c r="D242" s="2">
        <v>2023</v>
      </c>
      <c r="E242" s="2">
        <v>0.32400000000000001</v>
      </c>
      <c r="F242" s="2" t="s">
        <v>625</v>
      </c>
      <c r="G242" s="2" t="s">
        <v>861</v>
      </c>
      <c r="H242" s="2">
        <v>1.04</v>
      </c>
      <c r="I242" s="2">
        <v>0</v>
      </c>
      <c r="J242" s="2">
        <v>0</v>
      </c>
      <c r="K242" s="2">
        <v>0</v>
      </c>
      <c r="L242" s="2">
        <v>29.2</v>
      </c>
      <c r="M242" s="2" t="s">
        <v>43</v>
      </c>
      <c r="N242" s="2" t="s">
        <v>625</v>
      </c>
      <c r="O242" s="2" t="s">
        <v>625</v>
      </c>
      <c r="P242" s="2" t="s">
        <v>625</v>
      </c>
      <c r="Q242" s="2" t="s">
        <v>625</v>
      </c>
      <c r="R242" s="2" t="s">
        <v>625</v>
      </c>
      <c r="S242" s="2" t="s">
        <v>625</v>
      </c>
      <c r="T242" s="2" t="s">
        <v>625</v>
      </c>
      <c r="U242" s="2" t="s">
        <v>43</v>
      </c>
      <c r="V242" s="2" t="s">
        <v>625</v>
      </c>
      <c r="W242" s="2" t="s">
        <v>625</v>
      </c>
      <c r="X242" s="2" t="s">
        <v>625</v>
      </c>
      <c r="Y242" s="2" t="s">
        <v>625</v>
      </c>
      <c r="Z242" s="2" t="s">
        <v>625</v>
      </c>
      <c r="AA242" s="2" t="s">
        <v>625</v>
      </c>
      <c r="AB242" s="2" t="s">
        <v>625</v>
      </c>
      <c r="AC242" s="2" t="s">
        <v>625</v>
      </c>
      <c r="AD242" s="2" t="s">
        <v>43</v>
      </c>
      <c r="AE242" s="2" t="s">
        <v>625</v>
      </c>
      <c r="AG242" s="2" t="s">
        <v>629</v>
      </c>
      <c r="AI242" s="2" t="s">
        <v>626</v>
      </c>
      <c r="AJ242" s="2">
        <v>0</v>
      </c>
      <c r="AK242" s="2" t="s">
        <v>43</v>
      </c>
    </row>
    <row r="243" spans="1:37" ht="15" customHeight="1" x14ac:dyDescent="0.35">
      <c r="A243" s="2" t="s">
        <v>456</v>
      </c>
      <c r="B243" s="2" t="s">
        <v>461</v>
      </c>
      <c r="C243" s="2" t="s">
        <v>461</v>
      </c>
      <c r="D243" s="2">
        <v>2023</v>
      </c>
      <c r="E243" s="2">
        <v>0.63900000000000001</v>
      </c>
      <c r="F243" s="2">
        <v>0.62</v>
      </c>
      <c r="G243" s="2" t="s">
        <v>860</v>
      </c>
      <c r="H243" s="2">
        <v>1.04</v>
      </c>
      <c r="I243" s="2">
        <v>0</v>
      </c>
      <c r="J243" s="2">
        <v>0</v>
      </c>
      <c r="K243" s="2">
        <v>0</v>
      </c>
      <c r="L243" s="2">
        <v>29.2</v>
      </c>
      <c r="M243" s="2" t="s">
        <v>43</v>
      </c>
      <c r="N243" s="2" t="s">
        <v>625</v>
      </c>
      <c r="O243" s="2" t="s">
        <v>625</v>
      </c>
      <c r="P243" s="2" t="s">
        <v>625</v>
      </c>
      <c r="Q243" s="2" t="s">
        <v>625</v>
      </c>
      <c r="R243" s="2" t="s">
        <v>625</v>
      </c>
      <c r="S243" s="2" t="s">
        <v>625</v>
      </c>
      <c r="T243" s="2" t="s">
        <v>625</v>
      </c>
      <c r="U243" s="2" t="s">
        <v>43</v>
      </c>
      <c r="V243" s="2" t="s">
        <v>625</v>
      </c>
      <c r="W243" s="2" t="s">
        <v>625</v>
      </c>
      <c r="X243" s="2" t="s">
        <v>625</v>
      </c>
      <c r="Y243" s="2" t="s">
        <v>625</v>
      </c>
      <c r="Z243" s="2" t="s">
        <v>625</v>
      </c>
      <c r="AA243" s="2" t="s">
        <v>625</v>
      </c>
      <c r="AB243" s="2" t="s">
        <v>625</v>
      </c>
      <c r="AC243" s="2" t="s">
        <v>625</v>
      </c>
      <c r="AD243" s="2" t="s">
        <v>43</v>
      </c>
      <c r="AE243" s="2" t="s">
        <v>625</v>
      </c>
      <c r="AG243" s="2" t="s">
        <v>629</v>
      </c>
      <c r="AI243" s="2" t="s">
        <v>626</v>
      </c>
      <c r="AJ243" s="2">
        <v>0</v>
      </c>
      <c r="AK243" s="2" t="s">
        <v>43</v>
      </c>
    </row>
    <row r="244" spans="1:37" ht="15" customHeight="1" x14ac:dyDescent="0.35">
      <c r="A244" s="2" t="s">
        <v>74</v>
      </c>
      <c r="B244" s="2" t="s">
        <v>82</v>
      </c>
      <c r="C244" s="2" t="s">
        <v>82</v>
      </c>
      <c r="D244" s="2">
        <v>2023</v>
      </c>
      <c r="E244" s="2">
        <v>4.7759999999999998</v>
      </c>
      <c r="F244" s="2" t="s">
        <v>625</v>
      </c>
      <c r="G244" s="2" t="s">
        <v>757</v>
      </c>
      <c r="H244" s="2">
        <v>1.03</v>
      </c>
      <c r="I244" s="2">
        <v>0</v>
      </c>
      <c r="J244" s="2">
        <v>0</v>
      </c>
      <c r="K244" s="2">
        <v>0.61</v>
      </c>
      <c r="L244" s="2">
        <v>0</v>
      </c>
      <c r="M244" s="2" t="s">
        <v>43</v>
      </c>
      <c r="N244" s="2" t="s">
        <v>625</v>
      </c>
      <c r="O244" s="2" t="s">
        <v>625</v>
      </c>
      <c r="P244" s="2" t="s">
        <v>625</v>
      </c>
      <c r="Q244" s="2" t="s">
        <v>625</v>
      </c>
      <c r="R244" s="2" t="s">
        <v>625</v>
      </c>
      <c r="S244" s="2" t="s">
        <v>625</v>
      </c>
      <c r="T244" s="2" t="s">
        <v>625</v>
      </c>
      <c r="U244" s="2" t="s">
        <v>862</v>
      </c>
      <c r="V244" s="2">
        <v>3.048</v>
      </c>
      <c r="W244" s="2">
        <v>3.048</v>
      </c>
      <c r="X244" s="2">
        <v>1</v>
      </c>
      <c r="Y244" s="2">
        <v>0</v>
      </c>
      <c r="Z244" s="2">
        <v>0</v>
      </c>
      <c r="AA244" s="2">
        <v>0</v>
      </c>
      <c r="AB244" s="2">
        <v>3.048</v>
      </c>
      <c r="AC244" s="2">
        <v>0</v>
      </c>
      <c r="AD244" s="197" t="s">
        <v>1172</v>
      </c>
      <c r="AE244" s="2" t="s">
        <v>625</v>
      </c>
      <c r="AG244" s="2" t="s">
        <v>629</v>
      </c>
      <c r="AI244" s="2" t="s">
        <v>626</v>
      </c>
      <c r="AJ244" s="2">
        <v>0</v>
      </c>
      <c r="AK244" s="2" t="s">
        <v>43</v>
      </c>
    </row>
    <row r="245" spans="1:37" ht="15" customHeight="1" x14ac:dyDescent="0.35">
      <c r="A245" s="2" t="s">
        <v>74</v>
      </c>
      <c r="B245" s="2" t="s">
        <v>83</v>
      </c>
      <c r="C245" s="2" t="s">
        <v>87</v>
      </c>
      <c r="D245" s="2">
        <v>2023</v>
      </c>
      <c r="E245" s="2">
        <v>0.44600000000000001</v>
      </c>
      <c r="F245" s="2" t="s">
        <v>625</v>
      </c>
      <c r="G245" s="2" t="s">
        <v>863</v>
      </c>
      <c r="H245" s="2">
        <v>1.03</v>
      </c>
      <c r="I245" s="2">
        <v>0</v>
      </c>
      <c r="J245" s="2">
        <v>0</v>
      </c>
      <c r="K245" s="2">
        <v>0.61</v>
      </c>
      <c r="L245" s="2">
        <v>0</v>
      </c>
      <c r="M245" s="2" t="s">
        <v>43</v>
      </c>
      <c r="N245" s="2" t="s">
        <v>625</v>
      </c>
      <c r="O245" s="2" t="s">
        <v>625</v>
      </c>
      <c r="P245" s="2" t="s">
        <v>625</v>
      </c>
      <c r="Q245" s="2" t="s">
        <v>625</v>
      </c>
      <c r="R245" s="2" t="s">
        <v>625</v>
      </c>
      <c r="S245" s="2" t="s">
        <v>625</v>
      </c>
      <c r="T245" s="2" t="s">
        <v>625</v>
      </c>
      <c r="U245" s="2" t="s">
        <v>43</v>
      </c>
      <c r="V245" s="2" t="s">
        <v>625</v>
      </c>
      <c r="W245" s="2" t="s">
        <v>625</v>
      </c>
      <c r="X245" s="2" t="s">
        <v>625</v>
      </c>
      <c r="Y245" s="2" t="s">
        <v>625</v>
      </c>
      <c r="Z245" s="2" t="s">
        <v>625</v>
      </c>
      <c r="AA245" s="2" t="s">
        <v>625</v>
      </c>
      <c r="AB245" s="2" t="s">
        <v>625</v>
      </c>
      <c r="AC245" s="2" t="s">
        <v>625</v>
      </c>
      <c r="AD245" s="2" t="s">
        <v>43</v>
      </c>
      <c r="AE245" s="2" t="s">
        <v>625</v>
      </c>
      <c r="AG245" s="2" t="s">
        <v>629</v>
      </c>
      <c r="AI245" s="2" t="s">
        <v>626</v>
      </c>
      <c r="AJ245" s="2">
        <v>0</v>
      </c>
      <c r="AK245" s="2" t="s">
        <v>43</v>
      </c>
    </row>
    <row r="246" spans="1:37" ht="15" customHeight="1" x14ac:dyDescent="0.35">
      <c r="A246" s="2" t="s">
        <v>74</v>
      </c>
      <c r="B246" s="2" t="s">
        <v>84</v>
      </c>
      <c r="C246" s="2" t="s">
        <v>84</v>
      </c>
      <c r="D246" s="2">
        <v>2023</v>
      </c>
      <c r="E246" s="2">
        <v>0.56899999999999995</v>
      </c>
      <c r="F246" s="2" t="s">
        <v>625</v>
      </c>
      <c r="G246" s="2" t="s">
        <v>757</v>
      </c>
      <c r="H246" s="2">
        <v>1.03</v>
      </c>
      <c r="I246" s="2">
        <v>0</v>
      </c>
      <c r="J246" s="2">
        <v>0</v>
      </c>
      <c r="K246" s="2">
        <v>0.61</v>
      </c>
      <c r="L246" s="2">
        <v>0</v>
      </c>
      <c r="M246" s="2" t="s">
        <v>43</v>
      </c>
      <c r="N246" s="2" t="s">
        <v>625</v>
      </c>
      <c r="O246" s="2" t="s">
        <v>625</v>
      </c>
      <c r="P246" s="2" t="s">
        <v>625</v>
      </c>
      <c r="Q246" s="2" t="s">
        <v>625</v>
      </c>
      <c r="R246" s="2" t="s">
        <v>625</v>
      </c>
      <c r="S246" s="2" t="s">
        <v>625</v>
      </c>
      <c r="T246" s="2" t="s">
        <v>625</v>
      </c>
      <c r="U246" s="2" t="s">
        <v>43</v>
      </c>
      <c r="V246" s="2" t="s">
        <v>625</v>
      </c>
      <c r="W246" s="2" t="s">
        <v>625</v>
      </c>
      <c r="X246" s="2" t="s">
        <v>625</v>
      </c>
      <c r="Y246" s="2" t="s">
        <v>625</v>
      </c>
      <c r="Z246" s="2" t="s">
        <v>625</v>
      </c>
      <c r="AA246" s="2" t="s">
        <v>625</v>
      </c>
      <c r="AB246" s="2" t="s">
        <v>625</v>
      </c>
      <c r="AC246" s="2" t="s">
        <v>625</v>
      </c>
      <c r="AD246" s="2" t="s">
        <v>43</v>
      </c>
      <c r="AE246" s="2" t="s">
        <v>625</v>
      </c>
      <c r="AG246" s="2" t="s">
        <v>629</v>
      </c>
      <c r="AI246" s="2" t="s">
        <v>626</v>
      </c>
      <c r="AJ246" s="2">
        <v>0</v>
      </c>
      <c r="AK246" s="2" t="s">
        <v>43</v>
      </c>
    </row>
    <row r="247" spans="1:37" ht="15" customHeight="1" x14ac:dyDescent="0.35">
      <c r="A247" s="2" t="s">
        <v>74</v>
      </c>
      <c r="B247" s="2" t="s">
        <v>85</v>
      </c>
      <c r="C247" s="2" t="s">
        <v>88</v>
      </c>
      <c r="D247" s="2">
        <v>2023</v>
      </c>
      <c r="E247" s="2">
        <v>0.14299999999999999</v>
      </c>
      <c r="F247" s="2" t="s">
        <v>625</v>
      </c>
      <c r="G247" s="2" t="s">
        <v>863</v>
      </c>
      <c r="H247" s="2">
        <v>1.03</v>
      </c>
      <c r="I247" s="2">
        <v>0</v>
      </c>
      <c r="J247" s="2">
        <v>0</v>
      </c>
      <c r="K247" s="2">
        <v>0.61</v>
      </c>
      <c r="L247" s="2">
        <v>0</v>
      </c>
      <c r="M247" s="2" t="s">
        <v>43</v>
      </c>
      <c r="N247" s="2" t="s">
        <v>625</v>
      </c>
      <c r="O247" s="2" t="s">
        <v>625</v>
      </c>
      <c r="P247" s="2" t="s">
        <v>625</v>
      </c>
      <c r="Q247" s="2" t="s">
        <v>625</v>
      </c>
      <c r="R247" s="2" t="s">
        <v>625</v>
      </c>
      <c r="S247" s="2" t="s">
        <v>625</v>
      </c>
      <c r="T247" s="2" t="s">
        <v>625</v>
      </c>
      <c r="U247" s="2" t="s">
        <v>43</v>
      </c>
      <c r="V247" s="2" t="s">
        <v>625</v>
      </c>
      <c r="W247" s="2" t="s">
        <v>625</v>
      </c>
      <c r="X247" s="2" t="s">
        <v>625</v>
      </c>
      <c r="Y247" s="2" t="s">
        <v>625</v>
      </c>
      <c r="Z247" s="2" t="s">
        <v>625</v>
      </c>
      <c r="AA247" s="2" t="s">
        <v>625</v>
      </c>
      <c r="AB247" s="2" t="s">
        <v>625</v>
      </c>
      <c r="AC247" s="2" t="s">
        <v>625</v>
      </c>
      <c r="AD247" s="2" t="s">
        <v>43</v>
      </c>
      <c r="AE247" s="2" t="s">
        <v>625</v>
      </c>
      <c r="AG247" s="2" t="s">
        <v>629</v>
      </c>
      <c r="AI247" s="2" t="s">
        <v>626</v>
      </c>
      <c r="AJ247" s="2">
        <v>0</v>
      </c>
      <c r="AK247" s="2" t="s">
        <v>43</v>
      </c>
    </row>
    <row r="248" spans="1:37" ht="15" customHeight="1" x14ac:dyDescent="0.35">
      <c r="A248" s="2" t="s">
        <v>74</v>
      </c>
      <c r="B248" s="2" t="s">
        <v>86</v>
      </c>
      <c r="C248" s="2" t="s">
        <v>665</v>
      </c>
      <c r="D248" s="2">
        <v>2023</v>
      </c>
      <c r="E248" s="2">
        <v>1.1160000000000001</v>
      </c>
      <c r="F248" s="2">
        <v>7.0000000000000007E-2</v>
      </c>
      <c r="G248" s="2" t="s">
        <v>757</v>
      </c>
      <c r="H248" s="2">
        <v>1.103</v>
      </c>
      <c r="I248" s="2">
        <v>0</v>
      </c>
      <c r="J248" s="2">
        <v>0</v>
      </c>
      <c r="K248" s="2">
        <v>0.61</v>
      </c>
      <c r="L248" s="2">
        <v>0</v>
      </c>
      <c r="M248" s="2" t="s">
        <v>43</v>
      </c>
      <c r="N248" s="2" t="s">
        <v>625</v>
      </c>
      <c r="O248" s="2" t="s">
        <v>625</v>
      </c>
      <c r="P248" s="2" t="s">
        <v>625</v>
      </c>
      <c r="Q248" s="2" t="s">
        <v>625</v>
      </c>
      <c r="R248" s="2" t="s">
        <v>625</v>
      </c>
      <c r="S248" s="2" t="s">
        <v>625</v>
      </c>
      <c r="T248" s="2" t="s">
        <v>625</v>
      </c>
      <c r="U248" s="2" t="s">
        <v>43</v>
      </c>
      <c r="V248" s="2" t="s">
        <v>625</v>
      </c>
      <c r="W248" s="2" t="s">
        <v>625</v>
      </c>
      <c r="X248" s="2" t="s">
        <v>625</v>
      </c>
      <c r="Y248" s="2" t="s">
        <v>625</v>
      </c>
      <c r="Z248" s="2" t="s">
        <v>625</v>
      </c>
      <c r="AA248" s="2" t="s">
        <v>625</v>
      </c>
      <c r="AB248" s="2" t="s">
        <v>625</v>
      </c>
      <c r="AC248" s="2" t="s">
        <v>625</v>
      </c>
      <c r="AD248" s="2" t="s">
        <v>43</v>
      </c>
      <c r="AE248" s="2" t="s">
        <v>625</v>
      </c>
      <c r="AG248" s="2" t="s">
        <v>629</v>
      </c>
      <c r="AI248" s="2" t="s">
        <v>626</v>
      </c>
      <c r="AJ248" s="2">
        <v>0</v>
      </c>
      <c r="AK248" s="2" t="s">
        <v>43</v>
      </c>
    </row>
    <row r="249" spans="1:37" ht="15" customHeight="1" x14ac:dyDescent="0.35">
      <c r="A249" s="2" t="s">
        <v>74</v>
      </c>
      <c r="B249" s="2" t="s">
        <v>87</v>
      </c>
      <c r="C249" s="2" t="s">
        <v>87</v>
      </c>
      <c r="D249" s="2">
        <v>2023</v>
      </c>
      <c r="E249" s="2">
        <v>3.5219999999999998</v>
      </c>
      <c r="F249" s="2">
        <v>2.3929999999999998</v>
      </c>
      <c r="G249" s="2" t="s">
        <v>757</v>
      </c>
      <c r="H249" s="2">
        <v>1.03</v>
      </c>
      <c r="I249" s="2">
        <v>0</v>
      </c>
      <c r="J249" s="2">
        <v>0</v>
      </c>
      <c r="K249" s="2">
        <v>0.61</v>
      </c>
      <c r="L249" s="2" t="s">
        <v>625</v>
      </c>
      <c r="M249" s="2" t="s">
        <v>43</v>
      </c>
      <c r="N249" s="2" t="s">
        <v>625</v>
      </c>
      <c r="O249" s="2" t="s">
        <v>625</v>
      </c>
      <c r="P249" s="2" t="s">
        <v>625</v>
      </c>
      <c r="Q249" s="2" t="s">
        <v>625</v>
      </c>
      <c r="R249" s="2" t="s">
        <v>625</v>
      </c>
      <c r="S249" s="2" t="s">
        <v>625</v>
      </c>
      <c r="T249" s="2" t="s">
        <v>625</v>
      </c>
      <c r="U249" s="2" t="s">
        <v>43</v>
      </c>
      <c r="V249" s="2" t="s">
        <v>625</v>
      </c>
      <c r="W249" s="2" t="s">
        <v>625</v>
      </c>
      <c r="X249" s="2" t="s">
        <v>625</v>
      </c>
      <c r="Y249" s="2" t="s">
        <v>625</v>
      </c>
      <c r="Z249" s="2" t="s">
        <v>625</v>
      </c>
      <c r="AA249" s="2" t="s">
        <v>625</v>
      </c>
      <c r="AB249" s="2" t="s">
        <v>625</v>
      </c>
      <c r="AC249" s="2" t="s">
        <v>625</v>
      </c>
      <c r="AD249" s="2" t="s">
        <v>43</v>
      </c>
      <c r="AE249" s="2" t="s">
        <v>625</v>
      </c>
      <c r="AG249" s="2" t="s">
        <v>629</v>
      </c>
      <c r="AI249" s="2" t="s">
        <v>626</v>
      </c>
      <c r="AJ249" s="2">
        <v>0</v>
      </c>
      <c r="AK249" s="2" t="s">
        <v>43</v>
      </c>
    </row>
    <row r="250" spans="1:37" ht="15" customHeight="1" x14ac:dyDescent="0.35">
      <c r="A250" s="2" t="s">
        <v>74</v>
      </c>
      <c r="B250" s="2" t="s">
        <v>88</v>
      </c>
      <c r="C250" s="2" t="s">
        <v>88</v>
      </c>
      <c r="D250" s="2">
        <v>2023</v>
      </c>
      <c r="E250" s="2">
        <v>1.0429999999999999</v>
      </c>
      <c r="F250" s="2" t="s">
        <v>625</v>
      </c>
      <c r="G250" s="2" t="s">
        <v>757</v>
      </c>
      <c r="H250" s="2">
        <v>1.03</v>
      </c>
      <c r="I250" s="2">
        <v>0</v>
      </c>
      <c r="J250" s="2">
        <v>0</v>
      </c>
      <c r="K250" s="2">
        <v>0.61</v>
      </c>
      <c r="L250" s="2">
        <v>0</v>
      </c>
      <c r="M250" s="2" t="s">
        <v>43</v>
      </c>
      <c r="N250" s="2" t="s">
        <v>625</v>
      </c>
      <c r="O250" s="2" t="s">
        <v>625</v>
      </c>
      <c r="P250" s="2" t="s">
        <v>625</v>
      </c>
      <c r="Q250" s="2" t="s">
        <v>625</v>
      </c>
      <c r="R250" s="2" t="s">
        <v>625</v>
      </c>
      <c r="S250" s="2" t="s">
        <v>625</v>
      </c>
      <c r="T250" s="2" t="s">
        <v>625</v>
      </c>
      <c r="U250" s="2" t="s">
        <v>43</v>
      </c>
      <c r="V250" s="2" t="s">
        <v>625</v>
      </c>
      <c r="W250" s="2" t="s">
        <v>625</v>
      </c>
      <c r="X250" s="2" t="s">
        <v>625</v>
      </c>
      <c r="Y250" s="2" t="s">
        <v>625</v>
      </c>
      <c r="Z250" s="2" t="s">
        <v>625</v>
      </c>
      <c r="AA250" s="2" t="s">
        <v>625</v>
      </c>
      <c r="AB250" s="2" t="s">
        <v>625</v>
      </c>
      <c r="AC250" s="2" t="s">
        <v>625</v>
      </c>
      <c r="AD250" s="2" t="s">
        <v>43</v>
      </c>
      <c r="AE250" s="2" t="s">
        <v>625</v>
      </c>
      <c r="AG250" s="2" t="s">
        <v>629</v>
      </c>
      <c r="AI250" s="2" t="s">
        <v>626</v>
      </c>
      <c r="AJ250" s="2">
        <v>0</v>
      </c>
      <c r="AK250" s="2" t="s">
        <v>43</v>
      </c>
    </row>
    <row r="251" spans="1:37" ht="15" customHeight="1" x14ac:dyDescent="0.35">
      <c r="A251" s="2" t="s">
        <v>74</v>
      </c>
      <c r="B251" s="2" t="s">
        <v>89</v>
      </c>
      <c r="C251" s="2" t="s">
        <v>87</v>
      </c>
      <c r="D251" s="2">
        <v>2023</v>
      </c>
      <c r="E251" s="2">
        <v>4.7E-2</v>
      </c>
      <c r="F251" s="2" t="s">
        <v>625</v>
      </c>
      <c r="G251" s="2" t="s">
        <v>757</v>
      </c>
      <c r="H251" s="2">
        <v>1.03</v>
      </c>
      <c r="I251" s="2">
        <v>0</v>
      </c>
      <c r="J251" s="2">
        <v>0</v>
      </c>
      <c r="K251" s="2">
        <v>0.61</v>
      </c>
      <c r="L251" s="2">
        <v>0</v>
      </c>
      <c r="M251" s="2" t="s">
        <v>43</v>
      </c>
      <c r="N251" s="2" t="s">
        <v>625</v>
      </c>
      <c r="O251" s="2" t="s">
        <v>625</v>
      </c>
      <c r="P251" s="2" t="s">
        <v>625</v>
      </c>
      <c r="Q251" s="2" t="s">
        <v>625</v>
      </c>
      <c r="R251" s="2" t="s">
        <v>625</v>
      </c>
      <c r="S251" s="2" t="s">
        <v>625</v>
      </c>
      <c r="T251" s="2" t="s">
        <v>625</v>
      </c>
      <c r="U251" s="2" t="s">
        <v>43</v>
      </c>
      <c r="V251" s="2" t="s">
        <v>625</v>
      </c>
      <c r="W251" s="2" t="s">
        <v>625</v>
      </c>
      <c r="X251" s="2" t="s">
        <v>625</v>
      </c>
      <c r="Y251" s="2" t="s">
        <v>625</v>
      </c>
      <c r="Z251" s="2" t="s">
        <v>625</v>
      </c>
      <c r="AA251" s="2" t="s">
        <v>625</v>
      </c>
      <c r="AB251" s="2" t="s">
        <v>625</v>
      </c>
      <c r="AC251" s="2" t="s">
        <v>625</v>
      </c>
      <c r="AD251" s="2" t="s">
        <v>43</v>
      </c>
      <c r="AE251" s="2" t="s">
        <v>625</v>
      </c>
      <c r="AG251" s="2" t="s">
        <v>629</v>
      </c>
      <c r="AI251" s="2" t="s">
        <v>626</v>
      </c>
      <c r="AJ251" s="2">
        <v>0</v>
      </c>
      <c r="AK251" s="2" t="s">
        <v>43</v>
      </c>
    </row>
    <row r="252" spans="1:37" ht="15" customHeight="1" x14ac:dyDescent="0.35">
      <c r="A252" s="2" t="s">
        <v>74</v>
      </c>
      <c r="B252" s="2" t="s">
        <v>90</v>
      </c>
      <c r="C252" s="2" t="s">
        <v>666</v>
      </c>
      <c r="D252" s="2">
        <v>2023</v>
      </c>
      <c r="E252" s="2">
        <v>0.29599999999999999</v>
      </c>
      <c r="F252" s="2" t="s">
        <v>625</v>
      </c>
      <c r="G252" s="2" t="s">
        <v>757</v>
      </c>
      <c r="H252" s="2">
        <v>1.03</v>
      </c>
      <c r="I252" s="2">
        <v>0</v>
      </c>
      <c r="J252" s="2">
        <v>0</v>
      </c>
      <c r="K252" s="2">
        <v>0.61</v>
      </c>
      <c r="L252" s="2">
        <v>0</v>
      </c>
      <c r="M252" s="2" t="s">
        <v>43</v>
      </c>
      <c r="N252" s="2" t="s">
        <v>625</v>
      </c>
      <c r="O252" s="2" t="s">
        <v>625</v>
      </c>
      <c r="P252" s="2" t="s">
        <v>625</v>
      </c>
      <c r="Q252" s="2" t="s">
        <v>625</v>
      </c>
      <c r="R252" s="2" t="s">
        <v>625</v>
      </c>
      <c r="S252" s="2" t="s">
        <v>625</v>
      </c>
      <c r="T252" s="2" t="s">
        <v>625</v>
      </c>
      <c r="U252" s="2" t="s">
        <v>43</v>
      </c>
      <c r="V252" s="2" t="s">
        <v>625</v>
      </c>
      <c r="W252" s="2" t="s">
        <v>625</v>
      </c>
      <c r="X252" s="2" t="s">
        <v>625</v>
      </c>
      <c r="Y252" s="2" t="s">
        <v>625</v>
      </c>
      <c r="Z252" s="2" t="s">
        <v>625</v>
      </c>
      <c r="AA252" s="2" t="s">
        <v>625</v>
      </c>
      <c r="AB252" s="2" t="s">
        <v>625</v>
      </c>
      <c r="AC252" s="2" t="s">
        <v>625</v>
      </c>
      <c r="AD252" s="2" t="s">
        <v>43</v>
      </c>
      <c r="AE252" s="2" t="s">
        <v>625</v>
      </c>
      <c r="AG252" s="2" t="s">
        <v>629</v>
      </c>
      <c r="AI252" s="2" t="s">
        <v>626</v>
      </c>
      <c r="AJ252" s="2">
        <v>0</v>
      </c>
      <c r="AK252" s="2" t="s">
        <v>43</v>
      </c>
    </row>
    <row r="253" spans="1:37" ht="15" customHeight="1" x14ac:dyDescent="0.35">
      <c r="A253" s="2" t="s">
        <v>74</v>
      </c>
      <c r="B253" s="2" t="s">
        <v>91</v>
      </c>
      <c r="C253" s="2" t="s">
        <v>667</v>
      </c>
      <c r="D253" s="2">
        <v>2023</v>
      </c>
      <c r="E253" s="2">
        <v>2.36</v>
      </c>
      <c r="F253" s="2" t="s">
        <v>625</v>
      </c>
      <c r="G253" s="2" t="s">
        <v>757</v>
      </c>
      <c r="H253" s="2">
        <v>1.03</v>
      </c>
      <c r="I253" s="2">
        <v>0</v>
      </c>
      <c r="J253" s="2">
        <v>0</v>
      </c>
      <c r="K253" s="2">
        <v>0.61</v>
      </c>
      <c r="L253" s="2">
        <v>0</v>
      </c>
      <c r="M253" s="2" t="s">
        <v>43</v>
      </c>
      <c r="N253" s="2" t="s">
        <v>625</v>
      </c>
      <c r="O253" s="2" t="s">
        <v>625</v>
      </c>
      <c r="P253" s="2" t="s">
        <v>625</v>
      </c>
      <c r="Q253" s="2" t="s">
        <v>625</v>
      </c>
      <c r="R253" s="2" t="s">
        <v>625</v>
      </c>
      <c r="S253" s="2" t="s">
        <v>625</v>
      </c>
      <c r="T253" s="2" t="s">
        <v>625</v>
      </c>
      <c r="U253" s="2" t="s">
        <v>43</v>
      </c>
      <c r="V253" s="2" t="s">
        <v>625</v>
      </c>
      <c r="W253" s="2" t="s">
        <v>625</v>
      </c>
      <c r="X253" s="2" t="s">
        <v>625</v>
      </c>
      <c r="Y253" s="2" t="s">
        <v>625</v>
      </c>
      <c r="Z253" s="2" t="s">
        <v>625</v>
      </c>
      <c r="AA253" s="2" t="s">
        <v>625</v>
      </c>
      <c r="AB253" s="2" t="s">
        <v>625</v>
      </c>
      <c r="AC253" s="2" t="s">
        <v>625</v>
      </c>
      <c r="AD253" s="2" t="s">
        <v>43</v>
      </c>
      <c r="AE253" s="2" t="s">
        <v>625</v>
      </c>
      <c r="AG253" s="2" t="s">
        <v>629</v>
      </c>
      <c r="AI253" s="2" t="s">
        <v>626</v>
      </c>
      <c r="AJ253" s="2">
        <v>0</v>
      </c>
      <c r="AK253" s="2" t="s">
        <v>43</v>
      </c>
    </row>
    <row r="254" spans="1:37" ht="15" customHeight="1" x14ac:dyDescent="0.35">
      <c r="A254" s="2" t="s">
        <v>74</v>
      </c>
      <c r="B254" s="2" t="s">
        <v>92</v>
      </c>
      <c r="C254" s="2" t="s">
        <v>92</v>
      </c>
      <c r="D254" s="2">
        <v>2023</v>
      </c>
      <c r="E254" s="2">
        <v>1.835</v>
      </c>
      <c r="F254" s="2">
        <v>0.27</v>
      </c>
      <c r="G254" s="2" t="s">
        <v>757</v>
      </c>
      <c r="H254" s="2">
        <v>1.03</v>
      </c>
      <c r="I254" s="2">
        <v>0</v>
      </c>
      <c r="J254" s="2">
        <v>0</v>
      </c>
      <c r="K254" s="2">
        <v>0.61</v>
      </c>
      <c r="L254" s="2">
        <v>0</v>
      </c>
      <c r="M254" s="2" t="s">
        <v>43</v>
      </c>
      <c r="N254" s="2" t="s">
        <v>625</v>
      </c>
      <c r="O254" s="2" t="s">
        <v>625</v>
      </c>
      <c r="P254" s="2" t="s">
        <v>625</v>
      </c>
      <c r="Q254" s="2" t="s">
        <v>625</v>
      </c>
      <c r="R254" s="2" t="s">
        <v>625</v>
      </c>
      <c r="S254" s="2" t="s">
        <v>625</v>
      </c>
      <c r="T254" s="2" t="s">
        <v>625</v>
      </c>
      <c r="U254" s="2" t="s">
        <v>43</v>
      </c>
      <c r="V254" s="2" t="s">
        <v>625</v>
      </c>
      <c r="W254" s="2" t="s">
        <v>625</v>
      </c>
      <c r="X254" s="2" t="s">
        <v>625</v>
      </c>
      <c r="Y254" s="2" t="s">
        <v>625</v>
      </c>
      <c r="Z254" s="2" t="s">
        <v>625</v>
      </c>
      <c r="AA254" s="2" t="s">
        <v>625</v>
      </c>
      <c r="AB254" s="2" t="s">
        <v>625</v>
      </c>
      <c r="AC254" s="2" t="s">
        <v>625</v>
      </c>
      <c r="AD254" s="2" t="s">
        <v>43</v>
      </c>
      <c r="AE254" s="2" t="s">
        <v>625</v>
      </c>
      <c r="AG254" s="2" t="s">
        <v>629</v>
      </c>
      <c r="AI254" s="2" t="s">
        <v>626</v>
      </c>
      <c r="AJ254" s="2">
        <v>0</v>
      </c>
      <c r="AK254" s="2" t="s">
        <v>43</v>
      </c>
    </row>
    <row r="255" spans="1:37" ht="15" customHeight="1" x14ac:dyDescent="0.35">
      <c r="A255" s="2" t="s">
        <v>74</v>
      </c>
      <c r="B255" s="2" t="s">
        <v>93</v>
      </c>
      <c r="C255" s="2" t="s">
        <v>96</v>
      </c>
      <c r="D255" s="2">
        <v>2023</v>
      </c>
      <c r="E255" s="2">
        <v>4.4999999999999998E-2</v>
      </c>
      <c r="F255" s="2" t="s">
        <v>625</v>
      </c>
      <c r="G255" s="2" t="s">
        <v>757</v>
      </c>
      <c r="H255" s="2">
        <v>1.03</v>
      </c>
      <c r="I255" s="2">
        <v>0</v>
      </c>
      <c r="J255" s="2">
        <v>0</v>
      </c>
      <c r="K255" s="2">
        <v>0.61</v>
      </c>
      <c r="L255" s="2">
        <v>0</v>
      </c>
      <c r="M255" s="2" t="s">
        <v>43</v>
      </c>
      <c r="N255" s="2" t="s">
        <v>625</v>
      </c>
      <c r="O255" s="2" t="s">
        <v>625</v>
      </c>
      <c r="P255" s="2" t="s">
        <v>625</v>
      </c>
      <c r="Q255" s="2" t="s">
        <v>625</v>
      </c>
      <c r="R255" s="2" t="s">
        <v>625</v>
      </c>
      <c r="S255" s="2" t="s">
        <v>625</v>
      </c>
      <c r="T255" s="2" t="s">
        <v>625</v>
      </c>
      <c r="U255" s="2" t="s">
        <v>43</v>
      </c>
      <c r="V255" s="2" t="s">
        <v>625</v>
      </c>
      <c r="W255" s="2" t="s">
        <v>625</v>
      </c>
      <c r="X255" s="2" t="s">
        <v>625</v>
      </c>
      <c r="Y255" s="2" t="s">
        <v>625</v>
      </c>
      <c r="Z255" s="2" t="s">
        <v>625</v>
      </c>
      <c r="AA255" s="2" t="s">
        <v>625</v>
      </c>
      <c r="AB255" s="2" t="s">
        <v>625</v>
      </c>
      <c r="AC255" s="2" t="s">
        <v>625</v>
      </c>
      <c r="AD255" s="2" t="s">
        <v>43</v>
      </c>
      <c r="AE255" s="2" t="s">
        <v>625</v>
      </c>
      <c r="AG255" s="2" t="s">
        <v>629</v>
      </c>
      <c r="AI255" s="2" t="s">
        <v>626</v>
      </c>
      <c r="AJ255" s="2">
        <v>0</v>
      </c>
      <c r="AK255" s="2" t="s">
        <v>43</v>
      </c>
    </row>
    <row r="256" spans="1:37" ht="15" customHeight="1" x14ac:dyDescent="0.35">
      <c r="A256" s="2" t="s">
        <v>74</v>
      </c>
      <c r="B256" s="2" t="s">
        <v>94</v>
      </c>
      <c r="C256" s="2" t="s">
        <v>668</v>
      </c>
      <c r="D256" s="2">
        <v>2023</v>
      </c>
      <c r="E256" s="2">
        <v>2.2490000000000001</v>
      </c>
      <c r="F256" s="2" t="s">
        <v>625</v>
      </c>
      <c r="G256" s="2" t="s">
        <v>757</v>
      </c>
      <c r="H256" s="2">
        <v>1.03</v>
      </c>
      <c r="I256" s="2">
        <v>0</v>
      </c>
      <c r="J256" s="2">
        <v>0</v>
      </c>
      <c r="K256" s="2">
        <v>0.61</v>
      </c>
      <c r="L256" s="2">
        <v>0</v>
      </c>
      <c r="M256" s="2" t="s">
        <v>43</v>
      </c>
      <c r="N256" s="2" t="s">
        <v>625</v>
      </c>
      <c r="O256" s="2" t="s">
        <v>625</v>
      </c>
      <c r="P256" s="2" t="s">
        <v>625</v>
      </c>
      <c r="Q256" s="2" t="s">
        <v>625</v>
      </c>
      <c r="R256" s="2" t="s">
        <v>625</v>
      </c>
      <c r="S256" s="2" t="s">
        <v>625</v>
      </c>
      <c r="T256" s="2" t="s">
        <v>625</v>
      </c>
      <c r="U256" s="2" t="s">
        <v>43</v>
      </c>
      <c r="V256" s="2" t="s">
        <v>625</v>
      </c>
      <c r="W256" s="2" t="s">
        <v>625</v>
      </c>
      <c r="X256" s="2" t="s">
        <v>625</v>
      </c>
      <c r="Y256" s="2" t="s">
        <v>625</v>
      </c>
      <c r="Z256" s="2" t="s">
        <v>625</v>
      </c>
      <c r="AA256" s="2" t="s">
        <v>625</v>
      </c>
      <c r="AB256" s="2" t="s">
        <v>625</v>
      </c>
      <c r="AC256" s="2" t="s">
        <v>625</v>
      </c>
      <c r="AD256" s="2" t="s">
        <v>43</v>
      </c>
      <c r="AE256" s="2" t="s">
        <v>625</v>
      </c>
      <c r="AG256" s="2" t="s">
        <v>629</v>
      </c>
      <c r="AI256" s="2" t="s">
        <v>626</v>
      </c>
      <c r="AJ256" s="2">
        <v>0</v>
      </c>
      <c r="AK256" s="2" t="s">
        <v>43</v>
      </c>
    </row>
    <row r="257" spans="1:37" ht="15" customHeight="1" x14ac:dyDescent="0.35">
      <c r="A257" s="2" t="s">
        <v>74</v>
      </c>
      <c r="B257" s="2" t="s">
        <v>95</v>
      </c>
      <c r="C257" s="2" t="s">
        <v>87</v>
      </c>
      <c r="D257" s="2">
        <v>2023</v>
      </c>
      <c r="E257" s="2">
        <v>0.123</v>
      </c>
      <c r="F257" s="2" t="s">
        <v>625</v>
      </c>
      <c r="G257" s="2" t="s">
        <v>757</v>
      </c>
      <c r="H257" s="2">
        <v>1.03</v>
      </c>
      <c r="I257" s="2">
        <v>0</v>
      </c>
      <c r="J257" s="2">
        <v>0</v>
      </c>
      <c r="K257" s="2">
        <v>0.61</v>
      </c>
      <c r="L257" s="2">
        <v>0</v>
      </c>
      <c r="M257" s="2" t="s">
        <v>43</v>
      </c>
      <c r="N257" s="2" t="s">
        <v>625</v>
      </c>
      <c r="O257" s="2" t="s">
        <v>625</v>
      </c>
      <c r="P257" s="2" t="s">
        <v>625</v>
      </c>
      <c r="Q257" s="2" t="s">
        <v>625</v>
      </c>
      <c r="R257" s="2" t="s">
        <v>625</v>
      </c>
      <c r="S257" s="2" t="s">
        <v>625</v>
      </c>
      <c r="T257" s="2" t="s">
        <v>625</v>
      </c>
      <c r="U257" s="2" t="s">
        <v>43</v>
      </c>
      <c r="V257" s="2" t="s">
        <v>625</v>
      </c>
      <c r="W257" s="2" t="s">
        <v>625</v>
      </c>
      <c r="X257" s="2" t="s">
        <v>625</v>
      </c>
      <c r="Y257" s="2" t="s">
        <v>625</v>
      </c>
      <c r="Z257" s="2" t="s">
        <v>625</v>
      </c>
      <c r="AA257" s="2" t="s">
        <v>625</v>
      </c>
      <c r="AB257" s="2" t="s">
        <v>625</v>
      </c>
      <c r="AC257" s="2" t="s">
        <v>625</v>
      </c>
      <c r="AD257" s="2" t="s">
        <v>43</v>
      </c>
      <c r="AE257" s="2" t="s">
        <v>625</v>
      </c>
      <c r="AG257" s="2" t="s">
        <v>629</v>
      </c>
      <c r="AI257" s="2" t="s">
        <v>626</v>
      </c>
      <c r="AJ257" s="2">
        <v>0</v>
      </c>
      <c r="AK257" s="2" t="s">
        <v>43</v>
      </c>
    </row>
    <row r="258" spans="1:37" ht="15" customHeight="1" x14ac:dyDescent="0.35">
      <c r="A258" s="2" t="s">
        <v>74</v>
      </c>
      <c r="B258" s="2" t="s">
        <v>96</v>
      </c>
      <c r="C258" s="2" t="s">
        <v>96</v>
      </c>
      <c r="D258" s="2">
        <v>2023</v>
      </c>
      <c r="E258" s="2">
        <v>5.8999999999999997E-2</v>
      </c>
      <c r="F258" s="2" t="s">
        <v>625</v>
      </c>
      <c r="G258" s="2" t="s">
        <v>757</v>
      </c>
      <c r="H258" s="2">
        <v>1.03</v>
      </c>
      <c r="I258" s="2">
        <v>0</v>
      </c>
      <c r="J258" s="2">
        <v>0</v>
      </c>
      <c r="K258" s="2">
        <v>0.61</v>
      </c>
      <c r="L258" s="2">
        <v>0</v>
      </c>
      <c r="M258" s="2" t="s">
        <v>43</v>
      </c>
      <c r="N258" s="2" t="s">
        <v>625</v>
      </c>
      <c r="O258" s="2" t="s">
        <v>625</v>
      </c>
      <c r="P258" s="2" t="s">
        <v>625</v>
      </c>
      <c r="Q258" s="2" t="s">
        <v>625</v>
      </c>
      <c r="R258" s="2" t="s">
        <v>625</v>
      </c>
      <c r="S258" s="2" t="s">
        <v>625</v>
      </c>
      <c r="T258" s="2" t="s">
        <v>625</v>
      </c>
      <c r="U258" s="2" t="s">
        <v>43</v>
      </c>
      <c r="V258" s="2" t="s">
        <v>625</v>
      </c>
      <c r="W258" s="2" t="s">
        <v>625</v>
      </c>
      <c r="X258" s="2" t="s">
        <v>625</v>
      </c>
      <c r="Y258" s="2" t="s">
        <v>625</v>
      </c>
      <c r="Z258" s="2" t="s">
        <v>625</v>
      </c>
      <c r="AA258" s="2" t="s">
        <v>625</v>
      </c>
      <c r="AB258" s="2" t="s">
        <v>625</v>
      </c>
      <c r="AC258" s="2" t="s">
        <v>625</v>
      </c>
      <c r="AD258" s="2" t="s">
        <v>43</v>
      </c>
      <c r="AE258" s="2" t="s">
        <v>625</v>
      </c>
      <c r="AG258" s="2" t="s">
        <v>629</v>
      </c>
      <c r="AI258" s="2" t="s">
        <v>626</v>
      </c>
      <c r="AJ258" s="2">
        <v>0</v>
      </c>
      <c r="AK258" s="2" t="s">
        <v>43</v>
      </c>
    </row>
    <row r="259" spans="1:37" ht="15" customHeight="1" x14ac:dyDescent="0.35">
      <c r="A259" s="2" t="s">
        <v>74</v>
      </c>
      <c r="B259" s="2" t="s">
        <v>97</v>
      </c>
      <c r="C259" s="2" t="s">
        <v>624</v>
      </c>
      <c r="D259" s="2">
        <v>2023</v>
      </c>
      <c r="E259" s="2" t="s">
        <v>43</v>
      </c>
      <c r="F259" s="2" t="s">
        <v>43</v>
      </c>
      <c r="G259" s="2" t="s">
        <v>43</v>
      </c>
      <c r="H259" s="2" t="s">
        <v>43</v>
      </c>
      <c r="I259" s="2" t="s">
        <v>43</v>
      </c>
      <c r="J259" s="2" t="s">
        <v>43</v>
      </c>
      <c r="K259" s="2" t="s">
        <v>43</v>
      </c>
      <c r="L259" s="2" t="s">
        <v>43</v>
      </c>
      <c r="M259" s="2" t="s">
        <v>43</v>
      </c>
      <c r="N259" s="2" t="s">
        <v>43</v>
      </c>
      <c r="O259" s="2" t="s">
        <v>43</v>
      </c>
      <c r="P259" s="2" t="s">
        <v>43</v>
      </c>
      <c r="Q259" s="2" t="s">
        <v>43</v>
      </c>
      <c r="R259" s="2" t="s">
        <v>43</v>
      </c>
      <c r="S259" s="2" t="s">
        <v>43</v>
      </c>
      <c r="T259" s="2" t="s">
        <v>43</v>
      </c>
      <c r="U259" s="2" t="s">
        <v>43</v>
      </c>
      <c r="V259" s="2" t="s">
        <v>43</v>
      </c>
      <c r="W259" s="2" t="s">
        <v>43</v>
      </c>
      <c r="X259" s="2" t="s">
        <v>43</v>
      </c>
      <c r="Y259" s="2" t="s">
        <v>43</v>
      </c>
      <c r="Z259" s="2" t="s">
        <v>43</v>
      </c>
      <c r="AA259" s="2" t="s">
        <v>43</v>
      </c>
      <c r="AB259" s="2" t="s">
        <v>43</v>
      </c>
      <c r="AC259" s="2" t="s">
        <v>43</v>
      </c>
      <c r="AD259" s="2" t="s">
        <v>43</v>
      </c>
      <c r="AE259" s="2" t="s">
        <v>43</v>
      </c>
      <c r="AG259" s="2" t="s">
        <v>626</v>
      </c>
      <c r="AI259" s="2" t="s">
        <v>626</v>
      </c>
      <c r="AJ259" s="2">
        <v>0</v>
      </c>
      <c r="AK259" s="2" t="s">
        <v>43</v>
      </c>
    </row>
    <row r="260" spans="1:37" ht="15" customHeight="1" x14ac:dyDescent="0.35">
      <c r="A260" s="2" t="s">
        <v>462</v>
      </c>
      <c r="B260" s="2" t="s">
        <v>463</v>
      </c>
      <c r="C260" s="2" t="s">
        <v>464</v>
      </c>
      <c r="D260" s="2">
        <v>2023</v>
      </c>
      <c r="E260" s="2" t="s">
        <v>625</v>
      </c>
      <c r="F260" s="2" t="s">
        <v>625</v>
      </c>
      <c r="G260" s="2" t="s">
        <v>741</v>
      </c>
      <c r="H260" s="2">
        <v>1.1000000000000001</v>
      </c>
      <c r="I260" s="2">
        <v>0</v>
      </c>
      <c r="J260" s="2">
        <v>0</v>
      </c>
      <c r="K260" s="2">
        <v>0</v>
      </c>
      <c r="L260" s="2">
        <v>0</v>
      </c>
      <c r="M260" s="2" t="s">
        <v>43</v>
      </c>
      <c r="N260" s="2" t="s">
        <v>625</v>
      </c>
      <c r="O260" s="2" t="s">
        <v>625</v>
      </c>
      <c r="P260" s="2" t="s">
        <v>625</v>
      </c>
      <c r="Q260" s="2" t="s">
        <v>625</v>
      </c>
      <c r="R260" s="2" t="s">
        <v>625</v>
      </c>
      <c r="S260" s="2" t="s">
        <v>625</v>
      </c>
      <c r="T260" s="2" t="s">
        <v>625</v>
      </c>
      <c r="U260" s="2" t="s">
        <v>43</v>
      </c>
      <c r="V260" s="2" t="s">
        <v>625</v>
      </c>
      <c r="W260" s="2" t="s">
        <v>625</v>
      </c>
      <c r="X260" s="2" t="s">
        <v>625</v>
      </c>
      <c r="Y260" s="2" t="s">
        <v>625</v>
      </c>
      <c r="Z260" s="2" t="s">
        <v>625</v>
      </c>
      <c r="AA260" s="2" t="s">
        <v>625</v>
      </c>
      <c r="AB260" s="2" t="s">
        <v>625</v>
      </c>
      <c r="AC260" s="2" t="s">
        <v>625</v>
      </c>
      <c r="AD260" s="2" t="s">
        <v>43</v>
      </c>
      <c r="AE260" s="2" t="s">
        <v>625</v>
      </c>
      <c r="AG260" s="2" t="s">
        <v>629</v>
      </c>
      <c r="AI260" s="2" t="s">
        <v>626</v>
      </c>
      <c r="AJ260" s="2">
        <v>0</v>
      </c>
      <c r="AK260" s="2" t="s">
        <v>43</v>
      </c>
    </row>
    <row r="261" spans="1:37" ht="15" customHeight="1" x14ac:dyDescent="0.35">
      <c r="A261" s="2" t="s">
        <v>462</v>
      </c>
      <c r="B261" s="2" t="s">
        <v>464</v>
      </c>
      <c r="C261" s="2" t="s">
        <v>464</v>
      </c>
      <c r="D261" s="2">
        <v>2023</v>
      </c>
      <c r="E261" s="2" t="s">
        <v>625</v>
      </c>
      <c r="F261" s="2" t="s">
        <v>625</v>
      </c>
      <c r="G261" s="2" t="s">
        <v>864</v>
      </c>
      <c r="H261" s="2">
        <v>1.1000000000000001</v>
      </c>
      <c r="I261" s="2">
        <v>0</v>
      </c>
      <c r="J261" s="2">
        <v>0</v>
      </c>
      <c r="K261" s="2">
        <v>0</v>
      </c>
      <c r="L261" s="2">
        <v>0</v>
      </c>
      <c r="M261" s="2" t="s">
        <v>43</v>
      </c>
      <c r="N261" s="2" t="s">
        <v>625</v>
      </c>
      <c r="O261" s="2" t="s">
        <v>625</v>
      </c>
      <c r="P261" s="2" t="s">
        <v>625</v>
      </c>
      <c r="Q261" s="2" t="s">
        <v>625</v>
      </c>
      <c r="R261" s="2" t="s">
        <v>625</v>
      </c>
      <c r="S261" s="2" t="s">
        <v>625</v>
      </c>
      <c r="T261" s="2" t="s">
        <v>625</v>
      </c>
      <c r="U261" s="2" t="s">
        <v>43</v>
      </c>
      <c r="V261" s="2" t="s">
        <v>625</v>
      </c>
      <c r="W261" s="2" t="s">
        <v>625</v>
      </c>
      <c r="X261" s="2" t="s">
        <v>625</v>
      </c>
      <c r="Y261" s="2" t="s">
        <v>625</v>
      </c>
      <c r="Z261" s="2" t="s">
        <v>625</v>
      </c>
      <c r="AA261" s="2" t="s">
        <v>625</v>
      </c>
      <c r="AB261" s="2" t="s">
        <v>625</v>
      </c>
      <c r="AC261" s="2" t="s">
        <v>625</v>
      </c>
      <c r="AD261" s="2" t="s">
        <v>43</v>
      </c>
      <c r="AE261" s="2" t="s">
        <v>625</v>
      </c>
      <c r="AG261" s="2" t="s">
        <v>629</v>
      </c>
      <c r="AI261" s="2" t="s">
        <v>626</v>
      </c>
      <c r="AJ261" s="2">
        <v>0</v>
      </c>
      <c r="AK261" s="2" t="s">
        <v>43</v>
      </c>
    </row>
    <row r="262" spans="1:37" ht="15" customHeight="1" x14ac:dyDescent="0.35">
      <c r="A262" s="2" t="s">
        <v>469</v>
      </c>
      <c r="B262" s="2" t="s">
        <v>470</v>
      </c>
      <c r="C262" s="2" t="s">
        <v>470</v>
      </c>
      <c r="D262" s="2">
        <v>2023</v>
      </c>
      <c r="E262" s="2">
        <v>3.423</v>
      </c>
      <c r="F262" s="2" t="s">
        <v>625</v>
      </c>
      <c r="G262" s="2" t="s">
        <v>865</v>
      </c>
      <c r="H262" s="2">
        <v>1.1000000000000001</v>
      </c>
      <c r="I262" s="2">
        <v>0</v>
      </c>
      <c r="J262" s="2">
        <v>0</v>
      </c>
      <c r="K262" s="2">
        <v>0</v>
      </c>
      <c r="L262" s="2">
        <v>0</v>
      </c>
      <c r="M262" s="2" t="s">
        <v>43</v>
      </c>
      <c r="N262" s="2" t="s">
        <v>625</v>
      </c>
      <c r="O262" s="2" t="s">
        <v>625</v>
      </c>
      <c r="P262" s="2" t="s">
        <v>625</v>
      </c>
      <c r="Q262" s="2" t="s">
        <v>625</v>
      </c>
      <c r="R262" s="2" t="s">
        <v>625</v>
      </c>
      <c r="S262" s="2" t="s">
        <v>625</v>
      </c>
      <c r="T262" s="2" t="s">
        <v>625</v>
      </c>
      <c r="U262" s="2" t="s">
        <v>43</v>
      </c>
      <c r="V262" s="2" t="s">
        <v>625</v>
      </c>
      <c r="W262" s="2" t="s">
        <v>625</v>
      </c>
      <c r="X262" s="2" t="s">
        <v>625</v>
      </c>
      <c r="Y262" s="2" t="s">
        <v>625</v>
      </c>
      <c r="Z262" s="2" t="s">
        <v>625</v>
      </c>
      <c r="AA262" s="2" t="s">
        <v>625</v>
      </c>
      <c r="AB262" s="2" t="s">
        <v>625</v>
      </c>
      <c r="AC262" s="2" t="s">
        <v>625</v>
      </c>
      <c r="AD262" s="2" t="s">
        <v>43</v>
      </c>
      <c r="AE262" s="2" t="s">
        <v>625</v>
      </c>
      <c r="AG262" s="2" t="s">
        <v>629</v>
      </c>
      <c r="AI262" s="2" t="s">
        <v>626</v>
      </c>
      <c r="AJ262" s="2">
        <v>0</v>
      </c>
      <c r="AK262" s="2" t="s">
        <v>43</v>
      </c>
    </row>
    <row r="263" spans="1:37" ht="15" customHeight="1" x14ac:dyDescent="0.35">
      <c r="A263" s="2" t="s">
        <v>469</v>
      </c>
      <c r="B263" s="2" t="s">
        <v>471</v>
      </c>
      <c r="C263" s="2" t="s">
        <v>472</v>
      </c>
      <c r="D263" s="2">
        <v>2023</v>
      </c>
      <c r="E263" s="2">
        <v>0.4</v>
      </c>
      <c r="F263" s="2" t="s">
        <v>625</v>
      </c>
      <c r="G263" s="2" t="s">
        <v>43</v>
      </c>
      <c r="H263" s="2">
        <v>1.1000000000000001</v>
      </c>
      <c r="I263" s="2">
        <v>0</v>
      </c>
      <c r="J263" s="2">
        <v>0</v>
      </c>
      <c r="K263" s="2">
        <v>0</v>
      </c>
      <c r="L263" s="2">
        <v>0</v>
      </c>
      <c r="M263" s="2" t="s">
        <v>43</v>
      </c>
      <c r="N263" s="2" t="s">
        <v>625</v>
      </c>
      <c r="O263" s="2" t="s">
        <v>625</v>
      </c>
      <c r="P263" s="2" t="s">
        <v>625</v>
      </c>
      <c r="Q263" s="2" t="s">
        <v>625</v>
      </c>
      <c r="R263" s="2" t="s">
        <v>625</v>
      </c>
      <c r="S263" s="2" t="s">
        <v>625</v>
      </c>
      <c r="T263" s="2" t="s">
        <v>625</v>
      </c>
      <c r="U263" s="2" t="s">
        <v>43</v>
      </c>
      <c r="V263" s="2" t="s">
        <v>625</v>
      </c>
      <c r="W263" s="2" t="s">
        <v>625</v>
      </c>
      <c r="X263" s="2" t="s">
        <v>625</v>
      </c>
      <c r="Y263" s="2" t="s">
        <v>625</v>
      </c>
      <c r="Z263" s="2" t="s">
        <v>625</v>
      </c>
      <c r="AA263" s="2" t="s">
        <v>625</v>
      </c>
      <c r="AB263" s="2" t="s">
        <v>625</v>
      </c>
      <c r="AC263" s="2" t="s">
        <v>625</v>
      </c>
      <c r="AD263" s="2" t="s">
        <v>43</v>
      </c>
      <c r="AE263" s="2" t="s">
        <v>625</v>
      </c>
      <c r="AG263" s="2" t="s">
        <v>629</v>
      </c>
      <c r="AI263" s="2" t="s">
        <v>626</v>
      </c>
      <c r="AJ263" s="2">
        <v>0</v>
      </c>
      <c r="AK263" s="2" t="s">
        <v>43</v>
      </c>
    </row>
    <row r="264" spans="1:37" ht="15" customHeight="1" x14ac:dyDescent="0.35">
      <c r="A264" s="2" t="s">
        <v>469</v>
      </c>
      <c r="B264" s="2" t="s">
        <v>472</v>
      </c>
      <c r="C264" s="2" t="s">
        <v>472</v>
      </c>
      <c r="D264" s="2">
        <v>2023</v>
      </c>
      <c r="E264" s="2">
        <v>4.133</v>
      </c>
      <c r="F264" s="2" t="s">
        <v>625</v>
      </c>
      <c r="G264" s="2" t="s">
        <v>866</v>
      </c>
      <c r="H264" s="2">
        <v>1.1000000000000001</v>
      </c>
      <c r="I264" s="2">
        <v>0</v>
      </c>
      <c r="J264" s="2">
        <v>0</v>
      </c>
      <c r="K264" s="2">
        <v>0</v>
      </c>
      <c r="L264" s="2" t="s">
        <v>625</v>
      </c>
      <c r="M264" s="2" t="s">
        <v>43</v>
      </c>
      <c r="N264" s="2" t="s">
        <v>625</v>
      </c>
      <c r="O264" s="2" t="s">
        <v>625</v>
      </c>
      <c r="P264" s="2" t="s">
        <v>625</v>
      </c>
      <c r="Q264" s="2" t="s">
        <v>625</v>
      </c>
      <c r="R264" s="2" t="s">
        <v>625</v>
      </c>
      <c r="S264" s="2" t="s">
        <v>625</v>
      </c>
      <c r="T264" s="2" t="s">
        <v>625</v>
      </c>
      <c r="U264" s="2" t="s">
        <v>43</v>
      </c>
      <c r="V264" s="2" t="s">
        <v>625</v>
      </c>
      <c r="W264" s="2" t="s">
        <v>625</v>
      </c>
      <c r="X264" s="2" t="s">
        <v>625</v>
      </c>
      <c r="Y264" s="2" t="s">
        <v>625</v>
      </c>
      <c r="Z264" s="2" t="s">
        <v>625</v>
      </c>
      <c r="AA264" s="2" t="s">
        <v>625</v>
      </c>
      <c r="AB264" s="2" t="s">
        <v>625</v>
      </c>
      <c r="AC264" s="2" t="s">
        <v>625</v>
      </c>
      <c r="AD264" s="2" t="s">
        <v>43</v>
      </c>
      <c r="AE264" s="2" t="s">
        <v>625</v>
      </c>
      <c r="AG264" s="2" t="s">
        <v>629</v>
      </c>
      <c r="AI264" s="2" t="s">
        <v>626</v>
      </c>
      <c r="AJ264" s="2">
        <v>0</v>
      </c>
      <c r="AK264" s="2" t="s">
        <v>43</v>
      </c>
    </row>
    <row r="265" spans="1:37" ht="15" customHeight="1" x14ac:dyDescent="0.35">
      <c r="A265" s="2" t="s">
        <v>469</v>
      </c>
      <c r="B265" s="2" t="s">
        <v>473</v>
      </c>
      <c r="C265" s="2" t="s">
        <v>473</v>
      </c>
      <c r="D265" s="2">
        <v>2023</v>
      </c>
      <c r="E265" s="2">
        <v>8.5000000000000006E-2</v>
      </c>
      <c r="F265" s="2" t="s">
        <v>625</v>
      </c>
      <c r="G265" s="2" t="s">
        <v>867</v>
      </c>
      <c r="H265" s="2">
        <v>1.1000000000000001</v>
      </c>
      <c r="I265" s="2">
        <v>0</v>
      </c>
      <c r="J265" s="2">
        <v>0</v>
      </c>
      <c r="K265" s="2">
        <v>0</v>
      </c>
      <c r="L265" s="2">
        <v>0</v>
      </c>
      <c r="M265" s="2" t="s">
        <v>43</v>
      </c>
      <c r="N265" s="2" t="s">
        <v>625</v>
      </c>
      <c r="O265" s="2" t="s">
        <v>625</v>
      </c>
      <c r="P265" s="2" t="s">
        <v>625</v>
      </c>
      <c r="Q265" s="2" t="s">
        <v>625</v>
      </c>
      <c r="R265" s="2" t="s">
        <v>625</v>
      </c>
      <c r="S265" s="2" t="s">
        <v>625</v>
      </c>
      <c r="T265" s="2" t="s">
        <v>625</v>
      </c>
      <c r="U265" s="2" t="s">
        <v>43</v>
      </c>
      <c r="V265" s="2" t="s">
        <v>625</v>
      </c>
      <c r="W265" s="2" t="s">
        <v>625</v>
      </c>
      <c r="X265" s="2" t="s">
        <v>625</v>
      </c>
      <c r="Y265" s="2" t="s">
        <v>625</v>
      </c>
      <c r="Z265" s="2" t="s">
        <v>625</v>
      </c>
      <c r="AA265" s="2" t="s">
        <v>625</v>
      </c>
      <c r="AB265" s="2" t="s">
        <v>625</v>
      </c>
      <c r="AC265" s="2" t="s">
        <v>625</v>
      </c>
      <c r="AD265" s="2" t="s">
        <v>43</v>
      </c>
      <c r="AE265" s="2" t="s">
        <v>625</v>
      </c>
      <c r="AG265" s="2" t="s">
        <v>629</v>
      </c>
      <c r="AI265" s="2" t="s">
        <v>626</v>
      </c>
      <c r="AJ265" s="2">
        <v>0</v>
      </c>
      <c r="AK265" s="2" t="s">
        <v>43</v>
      </c>
    </row>
    <row r="266" spans="1:37" ht="15" customHeight="1" x14ac:dyDescent="0.35">
      <c r="A266" s="2" t="s">
        <v>474</v>
      </c>
      <c r="B266" s="2" t="s">
        <v>475</v>
      </c>
      <c r="C266" s="2" t="s">
        <v>477</v>
      </c>
      <c r="D266" s="2">
        <v>2023</v>
      </c>
      <c r="E266" s="2">
        <v>0.29299999999999998</v>
      </c>
      <c r="F266" s="2" t="s">
        <v>625</v>
      </c>
      <c r="G266" s="2" t="s">
        <v>741</v>
      </c>
      <c r="H266" s="2">
        <v>1.1000000000000001</v>
      </c>
      <c r="I266" s="2">
        <v>0</v>
      </c>
      <c r="J266" s="2">
        <v>0</v>
      </c>
      <c r="K266" s="2">
        <v>0</v>
      </c>
      <c r="L266" s="2">
        <v>0</v>
      </c>
      <c r="M266" s="2" t="s">
        <v>43</v>
      </c>
      <c r="N266" s="2" t="s">
        <v>625</v>
      </c>
      <c r="O266" s="2" t="s">
        <v>625</v>
      </c>
      <c r="P266" s="2" t="s">
        <v>625</v>
      </c>
      <c r="Q266" s="2" t="s">
        <v>625</v>
      </c>
      <c r="R266" s="2" t="s">
        <v>625</v>
      </c>
      <c r="S266" s="2" t="s">
        <v>625</v>
      </c>
      <c r="T266" s="2" t="s">
        <v>625</v>
      </c>
      <c r="U266" s="2" t="s">
        <v>43</v>
      </c>
      <c r="V266" s="2" t="s">
        <v>625</v>
      </c>
      <c r="W266" s="2" t="s">
        <v>625</v>
      </c>
      <c r="X266" s="2" t="s">
        <v>625</v>
      </c>
      <c r="Y266" s="2" t="s">
        <v>625</v>
      </c>
      <c r="Z266" s="2" t="s">
        <v>625</v>
      </c>
      <c r="AA266" s="2" t="s">
        <v>625</v>
      </c>
      <c r="AB266" s="2" t="s">
        <v>625</v>
      </c>
      <c r="AC266" s="2" t="s">
        <v>625</v>
      </c>
      <c r="AD266" s="2" t="s">
        <v>43</v>
      </c>
      <c r="AE266" s="2" t="s">
        <v>625</v>
      </c>
      <c r="AG266" s="2" t="s">
        <v>629</v>
      </c>
      <c r="AI266" s="2" t="s">
        <v>626</v>
      </c>
      <c r="AJ266" s="2">
        <v>0</v>
      </c>
      <c r="AK266" s="2" t="s">
        <v>43</v>
      </c>
    </row>
    <row r="267" spans="1:37" ht="15" customHeight="1" x14ac:dyDescent="0.35">
      <c r="A267" s="2" t="s">
        <v>474</v>
      </c>
      <c r="B267" s="2" t="s">
        <v>476</v>
      </c>
      <c r="C267" s="2" t="s">
        <v>477</v>
      </c>
      <c r="D267" s="2">
        <v>2023</v>
      </c>
      <c r="E267" s="2">
        <v>0.59599999999999997</v>
      </c>
      <c r="F267" s="2">
        <v>0.36499999999999999</v>
      </c>
      <c r="G267" s="2" t="s">
        <v>741</v>
      </c>
      <c r="H267" s="2">
        <v>1.1000000000000001</v>
      </c>
      <c r="I267" s="2">
        <v>0</v>
      </c>
      <c r="J267" s="2">
        <v>0</v>
      </c>
      <c r="K267" s="2">
        <v>0</v>
      </c>
      <c r="L267" s="2">
        <v>0</v>
      </c>
      <c r="M267" s="2" t="s">
        <v>43</v>
      </c>
      <c r="N267" s="2" t="s">
        <v>625</v>
      </c>
      <c r="O267" s="2" t="s">
        <v>625</v>
      </c>
      <c r="P267" s="2" t="s">
        <v>625</v>
      </c>
      <c r="Q267" s="2" t="s">
        <v>625</v>
      </c>
      <c r="R267" s="2" t="s">
        <v>625</v>
      </c>
      <c r="S267" s="2" t="s">
        <v>625</v>
      </c>
      <c r="T267" s="2" t="s">
        <v>625</v>
      </c>
      <c r="U267" s="2" t="s">
        <v>43</v>
      </c>
      <c r="V267" s="2" t="s">
        <v>625</v>
      </c>
      <c r="W267" s="2" t="s">
        <v>625</v>
      </c>
      <c r="X267" s="2" t="s">
        <v>625</v>
      </c>
      <c r="Y267" s="2" t="s">
        <v>625</v>
      </c>
      <c r="Z267" s="2" t="s">
        <v>625</v>
      </c>
      <c r="AA267" s="2" t="s">
        <v>625</v>
      </c>
      <c r="AB267" s="2" t="s">
        <v>625</v>
      </c>
      <c r="AC267" s="2" t="s">
        <v>625</v>
      </c>
      <c r="AD267" s="2" t="s">
        <v>43</v>
      </c>
      <c r="AE267" s="2" t="s">
        <v>625</v>
      </c>
      <c r="AG267" s="2" t="s">
        <v>629</v>
      </c>
      <c r="AI267" s="2" t="s">
        <v>626</v>
      </c>
      <c r="AJ267" s="2">
        <v>0</v>
      </c>
      <c r="AK267" s="2" t="s">
        <v>43</v>
      </c>
    </row>
    <row r="268" spans="1:37" ht="15" customHeight="1" x14ac:dyDescent="0.35">
      <c r="A268" s="2" t="s">
        <v>474</v>
      </c>
      <c r="B268" s="2" t="s">
        <v>477</v>
      </c>
      <c r="C268" s="2" t="s">
        <v>477</v>
      </c>
      <c r="D268" s="2">
        <v>2023</v>
      </c>
      <c r="E268" s="2">
        <v>5.25</v>
      </c>
      <c r="F268" s="2">
        <v>5.87</v>
      </c>
      <c r="G268" s="2" t="s">
        <v>741</v>
      </c>
      <c r="H268" s="2">
        <v>1.1000000000000001</v>
      </c>
      <c r="I268" s="2">
        <v>0</v>
      </c>
      <c r="J268" s="2">
        <v>0</v>
      </c>
      <c r="K268" s="2">
        <v>0</v>
      </c>
      <c r="L268" s="2">
        <v>0</v>
      </c>
      <c r="M268" s="2" t="s">
        <v>43</v>
      </c>
      <c r="N268" s="2" t="s">
        <v>625</v>
      </c>
      <c r="O268" s="2" t="s">
        <v>625</v>
      </c>
      <c r="P268" s="2" t="s">
        <v>625</v>
      </c>
      <c r="Q268" s="2" t="s">
        <v>625</v>
      </c>
      <c r="R268" s="2" t="s">
        <v>625</v>
      </c>
      <c r="S268" s="2" t="s">
        <v>625</v>
      </c>
      <c r="T268" s="2" t="s">
        <v>625</v>
      </c>
      <c r="U268" s="2" t="s">
        <v>43</v>
      </c>
      <c r="V268" s="2" t="s">
        <v>625</v>
      </c>
      <c r="W268" s="2" t="s">
        <v>625</v>
      </c>
      <c r="X268" s="2" t="s">
        <v>625</v>
      </c>
      <c r="Y268" s="2" t="s">
        <v>625</v>
      </c>
      <c r="Z268" s="2" t="s">
        <v>625</v>
      </c>
      <c r="AA268" s="2" t="s">
        <v>625</v>
      </c>
      <c r="AB268" s="2" t="s">
        <v>625</v>
      </c>
      <c r="AC268" s="2" t="s">
        <v>625</v>
      </c>
      <c r="AD268" s="2" t="s">
        <v>43</v>
      </c>
      <c r="AE268" s="2" t="s">
        <v>625</v>
      </c>
      <c r="AG268" s="2" t="s">
        <v>629</v>
      </c>
      <c r="AI268" s="2" t="s">
        <v>626</v>
      </c>
      <c r="AJ268" s="2">
        <v>0</v>
      </c>
      <c r="AK268" s="2" t="s">
        <v>43</v>
      </c>
    </row>
    <row r="269" spans="1:37" ht="15" customHeight="1" x14ac:dyDescent="0.35">
      <c r="A269" s="2" t="s">
        <v>478</v>
      </c>
      <c r="B269" s="2" t="s">
        <v>479</v>
      </c>
      <c r="C269" s="2" t="s">
        <v>669</v>
      </c>
      <c r="D269" s="2">
        <v>2023</v>
      </c>
      <c r="E269" s="2">
        <v>0.28299999999999997</v>
      </c>
      <c r="F269" s="2" t="s">
        <v>625</v>
      </c>
      <c r="G269" s="2" t="s">
        <v>797</v>
      </c>
      <c r="H269" s="2">
        <v>0.1</v>
      </c>
      <c r="I269" s="2">
        <v>0</v>
      </c>
      <c r="J269" s="2">
        <v>0</v>
      </c>
      <c r="K269" s="2">
        <v>0</v>
      </c>
      <c r="L269" s="2">
        <v>0</v>
      </c>
      <c r="M269" s="2" t="s">
        <v>43</v>
      </c>
      <c r="N269" s="2" t="s">
        <v>625</v>
      </c>
      <c r="O269" s="2" t="s">
        <v>625</v>
      </c>
      <c r="P269" s="2" t="s">
        <v>625</v>
      </c>
      <c r="Q269" s="2" t="s">
        <v>625</v>
      </c>
      <c r="R269" s="2" t="s">
        <v>625</v>
      </c>
      <c r="S269" s="2">
        <v>0</v>
      </c>
      <c r="T269" s="2">
        <v>0</v>
      </c>
      <c r="U269" s="2" t="s">
        <v>746</v>
      </c>
      <c r="V269" s="2" t="s">
        <v>625</v>
      </c>
      <c r="W269" s="2" t="s">
        <v>625</v>
      </c>
      <c r="X269" s="2" t="s">
        <v>625</v>
      </c>
      <c r="Y269" s="2" t="s">
        <v>625</v>
      </c>
      <c r="Z269" s="2" t="s">
        <v>625</v>
      </c>
      <c r="AA269" s="2" t="s">
        <v>625</v>
      </c>
      <c r="AB269" s="2" t="s">
        <v>625</v>
      </c>
      <c r="AC269" s="2" t="s">
        <v>625</v>
      </c>
      <c r="AD269" s="2" t="s">
        <v>43</v>
      </c>
      <c r="AE269" s="2" t="s">
        <v>625</v>
      </c>
      <c r="AG269" s="2" t="s">
        <v>629</v>
      </c>
      <c r="AI269" s="2" t="s">
        <v>626</v>
      </c>
      <c r="AJ269" s="2">
        <v>0</v>
      </c>
      <c r="AK269" s="2" t="s">
        <v>43</v>
      </c>
    </row>
    <row r="270" spans="1:37" ht="15" customHeight="1" x14ac:dyDescent="0.35">
      <c r="A270" s="2" t="s">
        <v>478</v>
      </c>
      <c r="B270" s="2" t="s">
        <v>480</v>
      </c>
      <c r="C270" s="2" t="s">
        <v>670</v>
      </c>
      <c r="D270" s="2">
        <v>2023</v>
      </c>
      <c r="E270" s="2">
        <v>0.18099999999999999</v>
      </c>
      <c r="F270" s="2" t="s">
        <v>625</v>
      </c>
      <c r="G270" s="2" t="s">
        <v>797</v>
      </c>
      <c r="H270" s="2">
        <v>0.1</v>
      </c>
      <c r="I270" s="2">
        <v>0</v>
      </c>
      <c r="J270" s="2">
        <v>0</v>
      </c>
      <c r="K270" s="2">
        <v>0</v>
      </c>
      <c r="L270" s="2">
        <v>0</v>
      </c>
      <c r="M270" s="2" t="s">
        <v>43</v>
      </c>
      <c r="N270" s="2" t="s">
        <v>625</v>
      </c>
      <c r="O270" s="2" t="s">
        <v>625</v>
      </c>
      <c r="P270" s="2" t="s">
        <v>625</v>
      </c>
      <c r="Q270" s="2" t="s">
        <v>625</v>
      </c>
      <c r="R270" s="2" t="s">
        <v>625</v>
      </c>
      <c r="S270" s="2" t="s">
        <v>625</v>
      </c>
      <c r="T270" s="2" t="s">
        <v>625</v>
      </c>
      <c r="U270" s="2" t="s">
        <v>746</v>
      </c>
      <c r="V270" s="2" t="s">
        <v>625</v>
      </c>
      <c r="W270" s="2" t="s">
        <v>625</v>
      </c>
      <c r="X270" s="2" t="s">
        <v>625</v>
      </c>
      <c r="Y270" s="2" t="s">
        <v>625</v>
      </c>
      <c r="Z270" s="2" t="s">
        <v>625</v>
      </c>
      <c r="AA270" s="2" t="s">
        <v>625</v>
      </c>
      <c r="AB270" s="2" t="s">
        <v>625</v>
      </c>
      <c r="AC270" s="2" t="s">
        <v>625</v>
      </c>
      <c r="AD270" s="2" t="s">
        <v>43</v>
      </c>
      <c r="AE270" s="2" t="s">
        <v>625</v>
      </c>
      <c r="AG270" s="2" t="s">
        <v>629</v>
      </c>
      <c r="AI270" s="2" t="s">
        <v>626</v>
      </c>
      <c r="AJ270" s="2">
        <v>0</v>
      </c>
      <c r="AK270" s="2" t="s">
        <v>43</v>
      </c>
    </row>
    <row r="271" spans="1:37" ht="15" customHeight="1" x14ac:dyDescent="0.35">
      <c r="A271" s="2" t="s">
        <v>478</v>
      </c>
      <c r="B271" s="2" t="s">
        <v>481</v>
      </c>
      <c r="C271" s="2" t="s">
        <v>669</v>
      </c>
      <c r="D271" s="2">
        <v>2023</v>
      </c>
      <c r="E271" s="2">
        <v>0.218</v>
      </c>
      <c r="F271" s="2" t="s">
        <v>625</v>
      </c>
      <c r="G271" s="2" t="s">
        <v>797</v>
      </c>
      <c r="H271" s="2">
        <v>0.1</v>
      </c>
      <c r="I271" s="2">
        <v>0</v>
      </c>
      <c r="J271" s="2">
        <v>0</v>
      </c>
      <c r="K271" s="2">
        <v>0</v>
      </c>
      <c r="L271" s="2">
        <v>0</v>
      </c>
      <c r="M271" s="2" t="s">
        <v>43</v>
      </c>
      <c r="N271" s="2" t="s">
        <v>625</v>
      </c>
      <c r="O271" s="2" t="s">
        <v>625</v>
      </c>
      <c r="P271" s="2" t="s">
        <v>625</v>
      </c>
      <c r="Q271" s="2" t="s">
        <v>625</v>
      </c>
      <c r="R271" s="2" t="s">
        <v>625</v>
      </c>
      <c r="S271" s="2" t="s">
        <v>625</v>
      </c>
      <c r="T271" s="2" t="s">
        <v>625</v>
      </c>
      <c r="U271" s="2" t="s">
        <v>746</v>
      </c>
      <c r="V271" s="2" t="s">
        <v>625</v>
      </c>
      <c r="W271" s="2" t="s">
        <v>625</v>
      </c>
      <c r="X271" s="2" t="s">
        <v>625</v>
      </c>
      <c r="Y271" s="2" t="s">
        <v>625</v>
      </c>
      <c r="Z271" s="2" t="s">
        <v>625</v>
      </c>
      <c r="AA271" s="2" t="s">
        <v>625</v>
      </c>
      <c r="AB271" s="2" t="s">
        <v>625</v>
      </c>
      <c r="AC271" s="2" t="s">
        <v>625</v>
      </c>
      <c r="AD271" s="2" t="s">
        <v>43</v>
      </c>
      <c r="AE271" s="2" t="s">
        <v>625</v>
      </c>
      <c r="AG271" s="2" t="s">
        <v>629</v>
      </c>
      <c r="AI271" s="2" t="s">
        <v>626</v>
      </c>
      <c r="AJ271" s="2">
        <v>0</v>
      </c>
      <c r="AK271" s="2" t="s">
        <v>43</v>
      </c>
    </row>
    <row r="272" spans="1:37" ht="15" customHeight="1" x14ac:dyDescent="0.35">
      <c r="A272" s="2" t="s">
        <v>478</v>
      </c>
      <c r="B272" s="2" t="s">
        <v>482</v>
      </c>
      <c r="C272" s="2" t="s">
        <v>669</v>
      </c>
      <c r="D272" s="2">
        <v>2023</v>
      </c>
      <c r="E272" s="2" t="s">
        <v>625</v>
      </c>
      <c r="F272" s="2">
        <v>4.8419999999999996</v>
      </c>
      <c r="G272" s="2" t="s">
        <v>868</v>
      </c>
      <c r="H272" s="2">
        <v>0.03</v>
      </c>
      <c r="I272" s="2">
        <v>0</v>
      </c>
      <c r="J272" s="2">
        <v>0</v>
      </c>
      <c r="K272" s="2">
        <v>0</v>
      </c>
      <c r="L272" s="2">
        <v>100</v>
      </c>
      <c r="M272" s="2" t="s">
        <v>627</v>
      </c>
      <c r="N272" s="2" t="s">
        <v>625</v>
      </c>
      <c r="O272" s="2" t="s">
        <v>625</v>
      </c>
      <c r="P272" s="2" t="s">
        <v>625</v>
      </c>
      <c r="Q272" s="2" t="s">
        <v>625</v>
      </c>
      <c r="R272" s="2" t="s">
        <v>625</v>
      </c>
      <c r="S272" s="2" t="s">
        <v>625</v>
      </c>
      <c r="T272" s="2" t="s">
        <v>625</v>
      </c>
      <c r="U272" s="2" t="s">
        <v>746</v>
      </c>
      <c r="V272" s="2" t="s">
        <v>625</v>
      </c>
      <c r="W272" s="2" t="s">
        <v>625</v>
      </c>
      <c r="X272" s="2" t="s">
        <v>625</v>
      </c>
      <c r="Y272" s="2" t="s">
        <v>625</v>
      </c>
      <c r="Z272" s="2" t="s">
        <v>625</v>
      </c>
      <c r="AA272" s="2" t="s">
        <v>625</v>
      </c>
      <c r="AB272" s="2" t="s">
        <v>625</v>
      </c>
      <c r="AC272" s="2" t="s">
        <v>625</v>
      </c>
      <c r="AD272" s="2" t="s">
        <v>43</v>
      </c>
      <c r="AE272" s="2" t="s">
        <v>625</v>
      </c>
      <c r="AG272" s="2" t="s">
        <v>629</v>
      </c>
      <c r="AI272" s="2" t="s">
        <v>626</v>
      </c>
      <c r="AJ272" s="2">
        <v>0</v>
      </c>
      <c r="AK272" s="2" t="s">
        <v>43</v>
      </c>
    </row>
    <row r="273" spans="1:37" ht="15" customHeight="1" x14ac:dyDescent="0.35">
      <c r="A273" s="2" t="s">
        <v>484</v>
      </c>
      <c r="B273" s="2" t="s">
        <v>485</v>
      </c>
      <c r="C273" s="2" t="s">
        <v>485</v>
      </c>
      <c r="D273" s="2">
        <v>2023</v>
      </c>
      <c r="E273" s="2">
        <v>4.5529999999999999</v>
      </c>
      <c r="F273" s="2" t="s">
        <v>625</v>
      </c>
      <c r="G273" s="2" t="s">
        <v>797</v>
      </c>
      <c r="H273" s="2">
        <v>0.75</v>
      </c>
      <c r="I273" s="2">
        <v>0</v>
      </c>
      <c r="J273" s="2">
        <v>0</v>
      </c>
      <c r="K273" s="2">
        <v>0</v>
      </c>
      <c r="L273" s="2">
        <v>0</v>
      </c>
      <c r="M273" s="2" t="s">
        <v>43</v>
      </c>
      <c r="N273" s="2" t="s">
        <v>625</v>
      </c>
      <c r="O273" s="2" t="s">
        <v>625</v>
      </c>
      <c r="P273" s="2" t="s">
        <v>625</v>
      </c>
      <c r="Q273" s="2" t="s">
        <v>625</v>
      </c>
      <c r="R273" s="2" t="s">
        <v>625</v>
      </c>
      <c r="S273" s="2" t="s">
        <v>625</v>
      </c>
      <c r="T273" s="2" t="s">
        <v>625</v>
      </c>
      <c r="U273" s="2" t="s">
        <v>43</v>
      </c>
      <c r="V273" s="2" t="s">
        <v>625</v>
      </c>
      <c r="W273" s="2" t="s">
        <v>625</v>
      </c>
      <c r="X273" s="2" t="s">
        <v>625</v>
      </c>
      <c r="Y273" s="2" t="s">
        <v>625</v>
      </c>
      <c r="Z273" s="2" t="s">
        <v>625</v>
      </c>
      <c r="AA273" s="2" t="s">
        <v>625</v>
      </c>
      <c r="AB273" s="2" t="s">
        <v>625</v>
      </c>
      <c r="AC273" s="2" t="s">
        <v>625</v>
      </c>
      <c r="AD273" s="2" t="s">
        <v>43</v>
      </c>
      <c r="AE273" s="2" t="s">
        <v>625</v>
      </c>
      <c r="AG273" s="2" t="s">
        <v>629</v>
      </c>
      <c r="AI273" s="2" t="s">
        <v>626</v>
      </c>
      <c r="AJ273" s="2">
        <v>0</v>
      </c>
      <c r="AK273" s="2" t="s">
        <v>43</v>
      </c>
    </row>
    <row r="274" spans="1:37" ht="15" customHeight="1" x14ac:dyDescent="0.35">
      <c r="A274" s="2" t="s">
        <v>486</v>
      </c>
      <c r="B274" s="2" t="s">
        <v>487</v>
      </c>
      <c r="C274" s="2" t="s">
        <v>488</v>
      </c>
      <c r="D274" s="2">
        <v>2023</v>
      </c>
      <c r="E274" s="2">
        <v>0.14000000000000001</v>
      </c>
      <c r="F274" s="2" t="s">
        <v>625</v>
      </c>
      <c r="G274" s="2" t="s">
        <v>818</v>
      </c>
      <c r="H274" s="2">
        <v>1.88</v>
      </c>
      <c r="I274" s="2">
        <v>0</v>
      </c>
      <c r="J274" s="2">
        <v>0</v>
      </c>
      <c r="K274" s="2">
        <v>0.39</v>
      </c>
      <c r="L274" s="2">
        <v>61</v>
      </c>
      <c r="M274" s="2" t="s">
        <v>43</v>
      </c>
      <c r="N274" s="2" t="s">
        <v>625</v>
      </c>
      <c r="O274" s="2" t="s">
        <v>625</v>
      </c>
      <c r="P274" s="2" t="s">
        <v>625</v>
      </c>
      <c r="Q274" s="2" t="s">
        <v>625</v>
      </c>
      <c r="R274" s="2" t="s">
        <v>625</v>
      </c>
      <c r="S274" s="2" t="s">
        <v>625</v>
      </c>
      <c r="T274" s="2" t="s">
        <v>625</v>
      </c>
      <c r="U274" s="2" t="s">
        <v>43</v>
      </c>
      <c r="V274" s="2" t="s">
        <v>625</v>
      </c>
      <c r="W274" s="2" t="s">
        <v>625</v>
      </c>
      <c r="X274" s="2" t="s">
        <v>625</v>
      </c>
      <c r="Y274" s="2" t="s">
        <v>625</v>
      </c>
      <c r="Z274" s="2" t="s">
        <v>625</v>
      </c>
      <c r="AA274" s="2" t="s">
        <v>625</v>
      </c>
      <c r="AB274" s="2" t="s">
        <v>625</v>
      </c>
      <c r="AC274" s="2" t="s">
        <v>625</v>
      </c>
      <c r="AD274" s="2" t="s">
        <v>43</v>
      </c>
      <c r="AE274" s="2" t="s">
        <v>625</v>
      </c>
      <c r="AG274" s="2" t="s">
        <v>629</v>
      </c>
      <c r="AI274" s="2" t="s">
        <v>626</v>
      </c>
      <c r="AJ274" s="2">
        <v>0</v>
      </c>
      <c r="AK274" s="2" t="s">
        <v>43</v>
      </c>
    </row>
    <row r="275" spans="1:37" ht="15" customHeight="1" x14ac:dyDescent="0.35">
      <c r="A275" s="2" t="s">
        <v>486</v>
      </c>
      <c r="B275" s="2" t="s">
        <v>488</v>
      </c>
      <c r="C275" s="2" t="s">
        <v>488</v>
      </c>
      <c r="D275" s="2">
        <v>2023</v>
      </c>
      <c r="E275" s="2">
        <v>0.53400000000000003</v>
      </c>
      <c r="F275" s="2" t="s">
        <v>625</v>
      </c>
      <c r="G275" s="2" t="s">
        <v>818</v>
      </c>
      <c r="H275" s="2">
        <v>1.88</v>
      </c>
      <c r="I275" s="2">
        <v>0</v>
      </c>
      <c r="J275" s="2">
        <v>0</v>
      </c>
      <c r="K275" s="2">
        <v>0.39</v>
      </c>
      <c r="L275" s="2">
        <v>61</v>
      </c>
      <c r="M275" s="2" t="s">
        <v>43</v>
      </c>
      <c r="N275" s="2" t="s">
        <v>625</v>
      </c>
      <c r="O275" s="2" t="s">
        <v>625</v>
      </c>
      <c r="P275" s="2" t="s">
        <v>625</v>
      </c>
      <c r="Q275" s="2" t="s">
        <v>625</v>
      </c>
      <c r="R275" s="2" t="s">
        <v>625</v>
      </c>
      <c r="S275" s="2" t="s">
        <v>625</v>
      </c>
      <c r="T275" s="2" t="s">
        <v>625</v>
      </c>
      <c r="U275" s="2" t="s">
        <v>43</v>
      </c>
      <c r="V275" s="2" t="s">
        <v>625</v>
      </c>
      <c r="W275" s="2" t="s">
        <v>625</v>
      </c>
      <c r="X275" s="2" t="s">
        <v>625</v>
      </c>
      <c r="Y275" s="2" t="s">
        <v>625</v>
      </c>
      <c r="Z275" s="2" t="s">
        <v>625</v>
      </c>
      <c r="AA275" s="2" t="s">
        <v>625</v>
      </c>
      <c r="AB275" s="2" t="s">
        <v>625</v>
      </c>
      <c r="AC275" s="2" t="s">
        <v>625</v>
      </c>
      <c r="AD275" s="2" t="s">
        <v>43</v>
      </c>
      <c r="AE275" s="2" t="s">
        <v>625</v>
      </c>
      <c r="AG275" s="2" t="s">
        <v>629</v>
      </c>
      <c r="AI275" s="2" t="s">
        <v>626</v>
      </c>
      <c r="AJ275" s="2">
        <v>0</v>
      </c>
      <c r="AK275" s="2" t="s">
        <v>43</v>
      </c>
    </row>
    <row r="276" spans="1:37" ht="15" customHeight="1" x14ac:dyDescent="0.35">
      <c r="A276" s="2" t="s">
        <v>490</v>
      </c>
      <c r="B276" s="2" t="s">
        <v>491</v>
      </c>
      <c r="C276" s="2" t="s">
        <v>491</v>
      </c>
      <c r="D276" s="2">
        <v>2023</v>
      </c>
      <c r="E276" s="2">
        <v>5.6689999999999996</v>
      </c>
      <c r="F276" s="2">
        <v>33.29</v>
      </c>
      <c r="G276" s="2" t="s">
        <v>869</v>
      </c>
      <c r="H276" s="2">
        <v>0.72</v>
      </c>
      <c r="I276" s="2">
        <v>125.3</v>
      </c>
      <c r="J276" s="2">
        <v>0</v>
      </c>
      <c r="K276" s="2">
        <v>0</v>
      </c>
      <c r="L276" s="2">
        <v>16.7</v>
      </c>
      <c r="M276" s="2" t="s">
        <v>870</v>
      </c>
      <c r="N276" s="2">
        <v>1.6</v>
      </c>
      <c r="O276" s="2">
        <v>3.9E-2</v>
      </c>
      <c r="P276" s="2">
        <v>18.963000000000001</v>
      </c>
      <c r="Q276" s="2">
        <v>2.84</v>
      </c>
      <c r="R276" s="2">
        <v>0</v>
      </c>
      <c r="S276" s="2">
        <v>0.60199999999999998</v>
      </c>
      <c r="T276" s="2">
        <v>0.23</v>
      </c>
      <c r="U276" s="2" t="s">
        <v>870</v>
      </c>
      <c r="V276" s="2">
        <v>152.595</v>
      </c>
      <c r="W276" s="2" t="s">
        <v>625</v>
      </c>
      <c r="X276" s="2">
        <v>9.7000000000000003E-2</v>
      </c>
      <c r="Y276" s="2">
        <v>17.8</v>
      </c>
      <c r="Z276" s="2">
        <v>4.0999999999999996</v>
      </c>
      <c r="AA276" s="2">
        <v>0</v>
      </c>
      <c r="AB276" s="2">
        <v>55.363</v>
      </c>
      <c r="AC276" s="2">
        <v>20.324000000000002</v>
      </c>
      <c r="AD276" s="197" t="s">
        <v>1173</v>
      </c>
      <c r="AE276" s="2" t="s">
        <v>625</v>
      </c>
      <c r="AG276" s="2" t="s">
        <v>629</v>
      </c>
      <c r="AI276" s="2" t="s">
        <v>629</v>
      </c>
      <c r="AJ276" s="2">
        <v>1.6</v>
      </c>
      <c r="AK276" s="2">
        <v>0</v>
      </c>
    </row>
    <row r="277" spans="1:37" ht="15" customHeight="1" x14ac:dyDescent="0.35">
      <c r="A277" s="2" t="s">
        <v>490</v>
      </c>
      <c r="B277" s="2" t="s">
        <v>492</v>
      </c>
      <c r="C277" s="2" t="s">
        <v>492</v>
      </c>
      <c r="D277" s="2">
        <v>2023</v>
      </c>
      <c r="E277" s="2">
        <v>8.5310000000000006</v>
      </c>
      <c r="F277" s="2" t="s">
        <v>625</v>
      </c>
      <c r="G277" s="2" t="s">
        <v>767</v>
      </c>
      <c r="H277" s="2">
        <v>1.1000000000000001</v>
      </c>
      <c r="I277" s="2">
        <v>0</v>
      </c>
      <c r="J277" s="2">
        <v>0</v>
      </c>
      <c r="K277" s="2">
        <v>0</v>
      </c>
      <c r="L277" s="2">
        <v>0</v>
      </c>
      <c r="M277" s="2" t="s">
        <v>43</v>
      </c>
      <c r="N277" s="2" t="s">
        <v>625</v>
      </c>
      <c r="O277" s="2" t="s">
        <v>625</v>
      </c>
      <c r="P277" s="2" t="s">
        <v>625</v>
      </c>
      <c r="Q277" s="2" t="s">
        <v>625</v>
      </c>
      <c r="R277" s="2" t="s">
        <v>625</v>
      </c>
      <c r="S277" s="2" t="s">
        <v>625</v>
      </c>
      <c r="T277" s="2" t="s">
        <v>625</v>
      </c>
      <c r="U277" s="2" t="s">
        <v>43</v>
      </c>
      <c r="V277" s="2" t="s">
        <v>625</v>
      </c>
      <c r="W277" s="2" t="s">
        <v>625</v>
      </c>
      <c r="X277" s="2" t="s">
        <v>625</v>
      </c>
      <c r="Y277" s="2" t="s">
        <v>625</v>
      </c>
      <c r="Z277" s="2" t="s">
        <v>625</v>
      </c>
      <c r="AA277" s="2" t="s">
        <v>625</v>
      </c>
      <c r="AB277" s="2" t="s">
        <v>625</v>
      </c>
      <c r="AC277" s="2" t="s">
        <v>625</v>
      </c>
      <c r="AD277" s="2" t="s">
        <v>43</v>
      </c>
      <c r="AE277" s="2" t="s">
        <v>625</v>
      </c>
      <c r="AG277" s="2" t="s">
        <v>629</v>
      </c>
      <c r="AI277" s="2" t="s">
        <v>626</v>
      </c>
      <c r="AJ277" s="2">
        <v>0</v>
      </c>
      <c r="AK277" s="2" t="s">
        <v>43</v>
      </c>
    </row>
    <row r="278" spans="1:37" ht="15" customHeight="1" x14ac:dyDescent="0.35">
      <c r="A278" s="2" t="s">
        <v>494</v>
      </c>
      <c r="B278" s="2" t="s">
        <v>495</v>
      </c>
      <c r="C278" s="2" t="s">
        <v>495</v>
      </c>
      <c r="D278" s="2">
        <v>2023</v>
      </c>
      <c r="E278" s="2">
        <v>0.7</v>
      </c>
      <c r="F278" s="2" t="s">
        <v>625</v>
      </c>
      <c r="G278" s="2" t="s">
        <v>871</v>
      </c>
      <c r="H278" s="2">
        <v>0.99</v>
      </c>
      <c r="I278" s="2">
        <v>0</v>
      </c>
      <c r="J278" s="2">
        <v>0</v>
      </c>
      <c r="K278" s="2">
        <v>0</v>
      </c>
      <c r="L278" s="2">
        <v>60</v>
      </c>
      <c r="M278" s="2" t="s">
        <v>43</v>
      </c>
      <c r="N278" s="2" t="s">
        <v>625</v>
      </c>
      <c r="O278" s="2" t="s">
        <v>625</v>
      </c>
      <c r="P278" s="2" t="s">
        <v>625</v>
      </c>
      <c r="Q278" s="2" t="s">
        <v>625</v>
      </c>
      <c r="R278" s="2" t="s">
        <v>625</v>
      </c>
      <c r="S278" s="2" t="s">
        <v>625</v>
      </c>
      <c r="T278" s="2" t="s">
        <v>625</v>
      </c>
      <c r="U278" s="2" t="s">
        <v>43</v>
      </c>
      <c r="V278" s="2" t="s">
        <v>625</v>
      </c>
      <c r="W278" s="2" t="s">
        <v>625</v>
      </c>
      <c r="X278" s="2" t="s">
        <v>625</v>
      </c>
      <c r="Y278" s="2" t="s">
        <v>625</v>
      </c>
      <c r="Z278" s="2" t="s">
        <v>625</v>
      </c>
      <c r="AA278" s="2" t="s">
        <v>625</v>
      </c>
      <c r="AB278" s="2" t="s">
        <v>625</v>
      </c>
      <c r="AC278" s="2" t="s">
        <v>625</v>
      </c>
      <c r="AD278" s="2" t="s">
        <v>43</v>
      </c>
      <c r="AE278" s="2" t="s">
        <v>625</v>
      </c>
      <c r="AG278" s="2" t="s">
        <v>629</v>
      </c>
      <c r="AI278" s="2" t="s">
        <v>626</v>
      </c>
      <c r="AJ278" s="2">
        <v>0</v>
      </c>
      <c r="AK278" s="2" t="s">
        <v>43</v>
      </c>
    </row>
    <row r="279" spans="1:37" ht="15" customHeight="1" x14ac:dyDescent="0.35">
      <c r="A279" s="2" t="s">
        <v>496</v>
      </c>
      <c r="B279" s="2" t="s">
        <v>497</v>
      </c>
      <c r="C279" s="2" t="s">
        <v>497</v>
      </c>
      <c r="D279" s="2">
        <v>2023</v>
      </c>
      <c r="E279" s="2">
        <v>1.6</v>
      </c>
      <c r="F279" s="2" t="s">
        <v>625</v>
      </c>
      <c r="G279" s="2" t="s">
        <v>872</v>
      </c>
      <c r="H279" s="2">
        <v>2.1</v>
      </c>
      <c r="I279" s="2">
        <v>365</v>
      </c>
      <c r="J279" s="2">
        <v>0.64</v>
      </c>
      <c r="K279" s="2">
        <v>0.22</v>
      </c>
      <c r="L279" s="2">
        <v>14</v>
      </c>
      <c r="M279" s="2" t="s">
        <v>43</v>
      </c>
      <c r="N279" s="2" t="s">
        <v>625</v>
      </c>
      <c r="O279" s="2" t="s">
        <v>625</v>
      </c>
      <c r="P279" s="2" t="s">
        <v>625</v>
      </c>
      <c r="Q279" s="2" t="s">
        <v>625</v>
      </c>
      <c r="R279" s="2" t="s">
        <v>625</v>
      </c>
      <c r="S279" s="2" t="s">
        <v>625</v>
      </c>
      <c r="T279" s="2" t="s">
        <v>625</v>
      </c>
      <c r="U279" s="2" t="s">
        <v>43</v>
      </c>
      <c r="V279" s="2" t="s">
        <v>625</v>
      </c>
      <c r="W279" s="2" t="s">
        <v>625</v>
      </c>
      <c r="X279" s="2" t="s">
        <v>625</v>
      </c>
      <c r="Y279" s="2" t="s">
        <v>625</v>
      </c>
      <c r="Z279" s="2" t="s">
        <v>625</v>
      </c>
      <c r="AA279" s="2" t="s">
        <v>625</v>
      </c>
      <c r="AB279" s="2" t="s">
        <v>625</v>
      </c>
      <c r="AC279" s="2" t="s">
        <v>625</v>
      </c>
      <c r="AD279" s="2" t="s">
        <v>43</v>
      </c>
      <c r="AE279" s="2" t="s">
        <v>625</v>
      </c>
      <c r="AG279" s="2" t="s">
        <v>629</v>
      </c>
      <c r="AI279" s="2" t="s">
        <v>626</v>
      </c>
      <c r="AJ279" s="2">
        <v>0</v>
      </c>
      <c r="AK279" s="2" t="s">
        <v>43</v>
      </c>
    </row>
    <row r="280" spans="1:37" ht="15" customHeight="1" x14ac:dyDescent="0.35">
      <c r="A280" s="2" t="s">
        <v>498</v>
      </c>
      <c r="B280" s="2" t="s">
        <v>499</v>
      </c>
      <c r="C280" s="2" t="s">
        <v>503</v>
      </c>
      <c r="D280" s="2">
        <v>2023</v>
      </c>
      <c r="E280" s="2">
        <v>0.33800000000000002</v>
      </c>
      <c r="F280" s="2" t="s">
        <v>625</v>
      </c>
      <c r="G280" s="2" t="s">
        <v>873</v>
      </c>
      <c r="H280" s="2">
        <v>4.0000000000000001E-3</v>
      </c>
      <c r="I280" s="2">
        <v>0</v>
      </c>
      <c r="J280" s="2">
        <v>0</v>
      </c>
      <c r="K280" s="2">
        <v>0</v>
      </c>
      <c r="L280" s="2">
        <v>11.1</v>
      </c>
      <c r="M280" s="2" t="s">
        <v>43</v>
      </c>
      <c r="N280" s="2" t="s">
        <v>625</v>
      </c>
      <c r="O280" s="2" t="s">
        <v>625</v>
      </c>
      <c r="P280" s="2" t="s">
        <v>625</v>
      </c>
      <c r="Q280" s="2" t="s">
        <v>625</v>
      </c>
      <c r="R280" s="2" t="s">
        <v>625</v>
      </c>
      <c r="S280" s="2" t="s">
        <v>625</v>
      </c>
      <c r="T280" s="2" t="s">
        <v>625</v>
      </c>
      <c r="U280" s="2" t="s">
        <v>43</v>
      </c>
      <c r="V280" s="2" t="s">
        <v>625</v>
      </c>
      <c r="W280" s="2" t="s">
        <v>625</v>
      </c>
      <c r="X280" s="2" t="s">
        <v>625</v>
      </c>
      <c r="Y280" s="2" t="s">
        <v>625</v>
      </c>
      <c r="Z280" s="2" t="s">
        <v>625</v>
      </c>
      <c r="AA280" s="2" t="s">
        <v>625</v>
      </c>
      <c r="AB280" s="2" t="s">
        <v>625</v>
      </c>
      <c r="AC280" s="2" t="s">
        <v>625</v>
      </c>
      <c r="AD280" s="2" t="s">
        <v>43</v>
      </c>
      <c r="AE280" s="2" t="s">
        <v>625</v>
      </c>
      <c r="AG280" s="2" t="s">
        <v>629</v>
      </c>
      <c r="AI280" s="2" t="s">
        <v>626</v>
      </c>
      <c r="AJ280" s="2">
        <v>0</v>
      </c>
      <c r="AK280" s="2" t="s">
        <v>43</v>
      </c>
    </row>
    <row r="281" spans="1:37" ht="15" customHeight="1" x14ac:dyDescent="0.35">
      <c r="A281" s="2" t="s">
        <v>498</v>
      </c>
      <c r="B281" s="2" t="s">
        <v>500</v>
      </c>
      <c r="C281" s="2" t="s">
        <v>503</v>
      </c>
      <c r="D281" s="2">
        <v>2023</v>
      </c>
      <c r="E281" s="2" t="s">
        <v>625</v>
      </c>
      <c r="F281" s="2" t="s">
        <v>625</v>
      </c>
      <c r="G281" s="2" t="s">
        <v>873</v>
      </c>
      <c r="H281" s="2">
        <v>4.0000000000000001E-3</v>
      </c>
      <c r="I281" s="2">
        <v>0</v>
      </c>
      <c r="J281" s="2">
        <v>0</v>
      </c>
      <c r="K281" s="2">
        <v>0</v>
      </c>
      <c r="L281" s="2">
        <v>11.1</v>
      </c>
      <c r="M281" s="2" t="s">
        <v>43</v>
      </c>
      <c r="N281" s="2" t="s">
        <v>625</v>
      </c>
      <c r="O281" s="2" t="s">
        <v>625</v>
      </c>
      <c r="P281" s="2" t="s">
        <v>625</v>
      </c>
      <c r="Q281" s="2" t="s">
        <v>625</v>
      </c>
      <c r="R281" s="2" t="s">
        <v>625</v>
      </c>
      <c r="S281" s="2" t="s">
        <v>625</v>
      </c>
      <c r="T281" s="2" t="s">
        <v>625</v>
      </c>
      <c r="U281" s="2" t="s">
        <v>43</v>
      </c>
      <c r="V281" s="2" t="s">
        <v>625</v>
      </c>
      <c r="W281" s="2" t="s">
        <v>625</v>
      </c>
      <c r="X281" s="2" t="s">
        <v>625</v>
      </c>
      <c r="Y281" s="2" t="s">
        <v>625</v>
      </c>
      <c r="Z281" s="2" t="s">
        <v>625</v>
      </c>
      <c r="AA281" s="2" t="s">
        <v>625</v>
      </c>
      <c r="AB281" s="2" t="s">
        <v>625</v>
      </c>
      <c r="AC281" s="2" t="s">
        <v>625</v>
      </c>
      <c r="AD281" s="2" t="s">
        <v>43</v>
      </c>
      <c r="AE281" s="2" t="s">
        <v>625</v>
      </c>
      <c r="AG281" s="2" t="s">
        <v>629</v>
      </c>
      <c r="AI281" s="2" t="s">
        <v>626</v>
      </c>
      <c r="AJ281" s="2">
        <v>0</v>
      </c>
      <c r="AK281" s="2" t="s">
        <v>43</v>
      </c>
    </row>
    <row r="282" spans="1:37" ht="15" customHeight="1" x14ac:dyDescent="0.35">
      <c r="A282" s="2" t="s">
        <v>498</v>
      </c>
      <c r="B282" s="2" t="s">
        <v>501</v>
      </c>
      <c r="C282" s="2" t="s">
        <v>503</v>
      </c>
      <c r="D282" s="2">
        <v>2023</v>
      </c>
      <c r="E282" s="2" t="s">
        <v>625</v>
      </c>
      <c r="F282" s="2" t="s">
        <v>625</v>
      </c>
      <c r="G282" s="2" t="s">
        <v>873</v>
      </c>
      <c r="H282" s="2">
        <v>4.0000000000000001E-3</v>
      </c>
      <c r="I282" s="2">
        <v>0</v>
      </c>
      <c r="J282" s="2">
        <v>0</v>
      </c>
      <c r="K282" s="2">
        <v>0</v>
      </c>
      <c r="L282" s="2">
        <v>11.1</v>
      </c>
      <c r="M282" s="2" t="s">
        <v>43</v>
      </c>
      <c r="N282" s="2" t="s">
        <v>625</v>
      </c>
      <c r="O282" s="2" t="s">
        <v>625</v>
      </c>
      <c r="P282" s="2" t="s">
        <v>625</v>
      </c>
      <c r="Q282" s="2" t="s">
        <v>625</v>
      </c>
      <c r="R282" s="2" t="s">
        <v>625</v>
      </c>
      <c r="S282" s="2" t="s">
        <v>625</v>
      </c>
      <c r="T282" s="2" t="s">
        <v>625</v>
      </c>
      <c r="U282" s="2" t="s">
        <v>43</v>
      </c>
      <c r="V282" s="2" t="s">
        <v>625</v>
      </c>
      <c r="W282" s="2" t="s">
        <v>625</v>
      </c>
      <c r="X282" s="2" t="s">
        <v>625</v>
      </c>
      <c r="Y282" s="2" t="s">
        <v>625</v>
      </c>
      <c r="Z282" s="2" t="s">
        <v>625</v>
      </c>
      <c r="AA282" s="2" t="s">
        <v>625</v>
      </c>
      <c r="AB282" s="2" t="s">
        <v>625</v>
      </c>
      <c r="AC282" s="2" t="s">
        <v>625</v>
      </c>
      <c r="AD282" s="2" t="s">
        <v>43</v>
      </c>
      <c r="AE282" s="2" t="s">
        <v>625</v>
      </c>
      <c r="AG282" s="2" t="s">
        <v>629</v>
      </c>
      <c r="AI282" s="2" t="s">
        <v>626</v>
      </c>
      <c r="AJ282" s="2">
        <v>0</v>
      </c>
      <c r="AK282" s="2" t="s">
        <v>43</v>
      </c>
    </row>
    <row r="283" spans="1:37" ht="15" customHeight="1" x14ac:dyDescent="0.35">
      <c r="A283" s="2" t="s">
        <v>498</v>
      </c>
      <c r="B283" s="2" t="s">
        <v>502</v>
      </c>
      <c r="C283" s="2" t="s">
        <v>503</v>
      </c>
      <c r="D283" s="2">
        <v>2023</v>
      </c>
      <c r="E283" s="2">
        <v>2.3640000000000001E-2</v>
      </c>
      <c r="F283" s="2" t="s">
        <v>625</v>
      </c>
      <c r="G283" s="2" t="s">
        <v>873</v>
      </c>
      <c r="H283" s="2">
        <v>4.0000000000000001E-3</v>
      </c>
      <c r="I283" s="2">
        <v>0</v>
      </c>
      <c r="J283" s="2">
        <v>0</v>
      </c>
      <c r="K283" s="2">
        <v>0</v>
      </c>
      <c r="L283" s="2">
        <v>11.1</v>
      </c>
      <c r="M283" s="2" t="s">
        <v>43</v>
      </c>
      <c r="N283" s="2" t="s">
        <v>625</v>
      </c>
      <c r="O283" s="2" t="s">
        <v>625</v>
      </c>
      <c r="P283" s="2" t="s">
        <v>625</v>
      </c>
      <c r="Q283" s="2" t="s">
        <v>625</v>
      </c>
      <c r="R283" s="2" t="s">
        <v>625</v>
      </c>
      <c r="S283" s="2" t="s">
        <v>625</v>
      </c>
      <c r="T283" s="2" t="s">
        <v>625</v>
      </c>
      <c r="U283" s="2" t="s">
        <v>43</v>
      </c>
      <c r="V283" s="2" t="s">
        <v>625</v>
      </c>
      <c r="W283" s="2" t="s">
        <v>625</v>
      </c>
      <c r="X283" s="2" t="s">
        <v>625</v>
      </c>
      <c r="Y283" s="2" t="s">
        <v>625</v>
      </c>
      <c r="Z283" s="2" t="s">
        <v>625</v>
      </c>
      <c r="AA283" s="2" t="s">
        <v>625</v>
      </c>
      <c r="AB283" s="2" t="s">
        <v>625</v>
      </c>
      <c r="AC283" s="2" t="s">
        <v>625</v>
      </c>
      <c r="AD283" s="2" t="s">
        <v>43</v>
      </c>
      <c r="AE283" s="2" t="s">
        <v>625</v>
      </c>
      <c r="AG283" s="2" t="s">
        <v>629</v>
      </c>
      <c r="AI283" s="2" t="s">
        <v>626</v>
      </c>
      <c r="AJ283" s="2">
        <v>0</v>
      </c>
      <c r="AK283" s="2" t="s">
        <v>43</v>
      </c>
    </row>
    <row r="284" spans="1:37" ht="15" customHeight="1" x14ac:dyDescent="0.35">
      <c r="A284" s="2" t="s">
        <v>498</v>
      </c>
      <c r="B284" s="2" t="s">
        <v>503</v>
      </c>
      <c r="C284" s="2" t="s">
        <v>503</v>
      </c>
      <c r="D284" s="2">
        <v>2023</v>
      </c>
      <c r="E284" s="2">
        <v>0.749</v>
      </c>
      <c r="F284" s="2">
        <v>12.872999999999999</v>
      </c>
      <c r="G284" s="2" t="s">
        <v>874</v>
      </c>
      <c r="H284" s="2">
        <v>0.03</v>
      </c>
      <c r="I284" s="2">
        <v>0</v>
      </c>
      <c r="J284" s="2">
        <v>0</v>
      </c>
      <c r="K284" s="2">
        <v>0</v>
      </c>
      <c r="L284" s="2">
        <v>95.1</v>
      </c>
      <c r="M284" s="2" t="s">
        <v>43</v>
      </c>
      <c r="N284" s="2" t="s">
        <v>625</v>
      </c>
      <c r="O284" s="2" t="s">
        <v>625</v>
      </c>
      <c r="P284" s="2" t="s">
        <v>625</v>
      </c>
      <c r="Q284" s="2" t="s">
        <v>625</v>
      </c>
      <c r="R284" s="2" t="s">
        <v>625</v>
      </c>
      <c r="S284" s="2" t="s">
        <v>625</v>
      </c>
      <c r="T284" s="2" t="s">
        <v>625</v>
      </c>
      <c r="U284" s="2" t="s">
        <v>43</v>
      </c>
      <c r="V284" s="2" t="s">
        <v>625</v>
      </c>
      <c r="W284" s="2" t="s">
        <v>625</v>
      </c>
      <c r="X284" s="2" t="s">
        <v>625</v>
      </c>
      <c r="Y284" s="2" t="s">
        <v>625</v>
      </c>
      <c r="Z284" s="2" t="s">
        <v>625</v>
      </c>
      <c r="AA284" s="2" t="s">
        <v>625</v>
      </c>
      <c r="AB284" s="2" t="s">
        <v>625</v>
      </c>
      <c r="AC284" s="2" t="s">
        <v>625</v>
      </c>
      <c r="AD284" s="2" t="s">
        <v>43</v>
      </c>
      <c r="AE284" s="2" t="s">
        <v>625</v>
      </c>
      <c r="AG284" s="2" t="s">
        <v>629</v>
      </c>
      <c r="AI284" s="2" t="s">
        <v>626</v>
      </c>
      <c r="AJ284" s="2">
        <v>0</v>
      </c>
      <c r="AK284" s="2" t="s">
        <v>43</v>
      </c>
    </row>
    <row r="285" spans="1:37" ht="15" customHeight="1" x14ac:dyDescent="0.35">
      <c r="A285" s="2" t="s">
        <v>505</v>
      </c>
      <c r="B285" s="2" t="s">
        <v>506</v>
      </c>
      <c r="C285" s="2" t="s">
        <v>671</v>
      </c>
      <c r="D285" s="2">
        <v>2023</v>
      </c>
      <c r="E285" s="2" t="s">
        <v>43</v>
      </c>
      <c r="F285" s="2" t="s">
        <v>43</v>
      </c>
      <c r="G285" s="2" t="s">
        <v>43</v>
      </c>
      <c r="H285" s="2" t="s">
        <v>43</v>
      </c>
      <c r="I285" s="2" t="s">
        <v>43</v>
      </c>
      <c r="J285" s="2" t="s">
        <v>43</v>
      </c>
      <c r="K285" s="2" t="s">
        <v>43</v>
      </c>
      <c r="L285" s="2" t="s">
        <v>43</v>
      </c>
      <c r="M285" s="2" t="s">
        <v>43</v>
      </c>
      <c r="N285" s="2" t="s">
        <v>43</v>
      </c>
      <c r="O285" s="2" t="s">
        <v>43</v>
      </c>
      <c r="P285" s="2" t="s">
        <v>43</v>
      </c>
      <c r="Q285" s="2" t="s">
        <v>43</v>
      </c>
      <c r="R285" s="2" t="s">
        <v>43</v>
      </c>
      <c r="S285" s="2" t="s">
        <v>43</v>
      </c>
      <c r="T285" s="2" t="s">
        <v>43</v>
      </c>
      <c r="U285" s="2" t="s">
        <v>43</v>
      </c>
      <c r="V285" s="2" t="s">
        <v>43</v>
      </c>
      <c r="W285" s="2" t="s">
        <v>43</v>
      </c>
      <c r="X285" s="2" t="s">
        <v>43</v>
      </c>
      <c r="Y285" s="2" t="s">
        <v>43</v>
      </c>
      <c r="Z285" s="2" t="s">
        <v>43</v>
      </c>
      <c r="AA285" s="2" t="s">
        <v>43</v>
      </c>
      <c r="AB285" s="2" t="s">
        <v>43</v>
      </c>
      <c r="AC285" s="2" t="s">
        <v>43</v>
      </c>
      <c r="AD285" s="2" t="s">
        <v>43</v>
      </c>
      <c r="AE285" s="2" t="s">
        <v>43</v>
      </c>
      <c r="AG285" s="2" t="s">
        <v>626</v>
      </c>
      <c r="AI285" s="2" t="s">
        <v>626</v>
      </c>
      <c r="AJ285" s="2">
        <v>0</v>
      </c>
      <c r="AK285" s="2" t="s">
        <v>43</v>
      </c>
    </row>
    <row r="286" spans="1:37" ht="15" customHeight="1" x14ac:dyDescent="0.35">
      <c r="A286" s="2" t="s">
        <v>2</v>
      </c>
      <c r="B286" s="2" t="s">
        <v>6</v>
      </c>
      <c r="C286" s="2" t="s">
        <v>4</v>
      </c>
      <c r="D286" s="2">
        <v>2023</v>
      </c>
      <c r="E286" s="2" t="s">
        <v>625</v>
      </c>
      <c r="F286" s="2" t="s">
        <v>625</v>
      </c>
      <c r="G286" s="2" t="s">
        <v>43</v>
      </c>
      <c r="H286" s="2">
        <v>2.1</v>
      </c>
      <c r="I286" s="2">
        <v>468</v>
      </c>
      <c r="J286" s="2">
        <v>0.64</v>
      </c>
      <c r="K286" s="2">
        <v>0.22</v>
      </c>
      <c r="L286" s="2" t="s">
        <v>625</v>
      </c>
      <c r="M286" s="2" t="s">
        <v>43</v>
      </c>
      <c r="N286" s="2" t="s">
        <v>625</v>
      </c>
      <c r="O286" s="2" t="s">
        <v>625</v>
      </c>
      <c r="P286" s="2" t="s">
        <v>625</v>
      </c>
      <c r="Q286" s="2" t="s">
        <v>625</v>
      </c>
      <c r="R286" s="2" t="s">
        <v>625</v>
      </c>
      <c r="S286" s="2" t="s">
        <v>625</v>
      </c>
      <c r="T286" s="2" t="s">
        <v>625</v>
      </c>
      <c r="U286" s="2" t="s">
        <v>43</v>
      </c>
      <c r="V286" s="2" t="s">
        <v>625</v>
      </c>
      <c r="W286" s="2" t="s">
        <v>625</v>
      </c>
      <c r="X286" s="2" t="s">
        <v>625</v>
      </c>
      <c r="Y286" s="2" t="s">
        <v>625</v>
      </c>
      <c r="Z286" s="2" t="s">
        <v>625</v>
      </c>
      <c r="AA286" s="2" t="s">
        <v>625</v>
      </c>
      <c r="AB286" s="2" t="s">
        <v>625</v>
      </c>
      <c r="AC286" s="2" t="s">
        <v>625</v>
      </c>
      <c r="AD286" s="2" t="s">
        <v>43</v>
      </c>
      <c r="AE286" s="2" t="s">
        <v>625</v>
      </c>
      <c r="AG286" s="2" t="s">
        <v>626</v>
      </c>
      <c r="AI286" s="2" t="s">
        <v>626</v>
      </c>
      <c r="AJ286" s="2">
        <v>0</v>
      </c>
      <c r="AK286" s="2" t="s">
        <v>43</v>
      </c>
    </row>
    <row r="287" spans="1:37" ht="15" customHeight="1" x14ac:dyDescent="0.35">
      <c r="A287" s="2" t="s">
        <v>390</v>
      </c>
      <c r="B287" s="2" t="s">
        <v>396</v>
      </c>
      <c r="C287" s="2" t="s">
        <v>396</v>
      </c>
      <c r="D287" s="2">
        <v>2023</v>
      </c>
      <c r="E287" s="2">
        <v>2.97</v>
      </c>
      <c r="F287" s="2">
        <v>3.2370000000000001</v>
      </c>
      <c r="G287" s="2" t="s">
        <v>781</v>
      </c>
      <c r="H287" s="2">
        <v>0.03</v>
      </c>
      <c r="I287" s="2">
        <v>0</v>
      </c>
      <c r="J287" s="2">
        <v>0</v>
      </c>
      <c r="K287" s="2">
        <v>0</v>
      </c>
      <c r="L287" s="2">
        <v>100</v>
      </c>
      <c r="M287" s="2" t="s">
        <v>43</v>
      </c>
      <c r="N287" s="2" t="s">
        <v>625</v>
      </c>
      <c r="O287" s="2" t="s">
        <v>625</v>
      </c>
      <c r="P287" s="2" t="s">
        <v>625</v>
      </c>
      <c r="Q287" s="2" t="s">
        <v>625</v>
      </c>
      <c r="R287" s="2" t="s">
        <v>625</v>
      </c>
      <c r="S287" s="2" t="s">
        <v>625</v>
      </c>
      <c r="T287" s="2" t="s">
        <v>625</v>
      </c>
      <c r="U287" s="2" t="s">
        <v>43</v>
      </c>
      <c r="V287" s="2" t="s">
        <v>625</v>
      </c>
      <c r="W287" s="2" t="s">
        <v>625</v>
      </c>
      <c r="X287" s="2" t="s">
        <v>625</v>
      </c>
      <c r="Y287" s="2" t="s">
        <v>625</v>
      </c>
      <c r="Z287" s="2" t="s">
        <v>625</v>
      </c>
      <c r="AA287" s="2" t="s">
        <v>625</v>
      </c>
      <c r="AB287" s="2" t="s">
        <v>625</v>
      </c>
      <c r="AC287" s="2" t="s">
        <v>625</v>
      </c>
      <c r="AD287" s="2" t="s">
        <v>43</v>
      </c>
      <c r="AE287" s="2" t="s">
        <v>625</v>
      </c>
      <c r="AG287" s="2" t="s">
        <v>629</v>
      </c>
      <c r="AI287" s="2" t="s">
        <v>626</v>
      </c>
      <c r="AJ287" s="2">
        <v>0</v>
      </c>
      <c r="AK287" s="2" t="s">
        <v>43</v>
      </c>
    </row>
    <row r="288" spans="1:37" ht="15" customHeight="1" x14ac:dyDescent="0.35">
      <c r="A288" s="2" t="s">
        <v>349</v>
      </c>
      <c r="B288" s="2" t="s">
        <v>354</v>
      </c>
      <c r="C288" s="2" t="s">
        <v>351</v>
      </c>
      <c r="D288" s="2">
        <v>2023</v>
      </c>
      <c r="E288" s="2">
        <v>2.3300000000000001E-2</v>
      </c>
      <c r="F288" s="2" t="s">
        <v>625</v>
      </c>
      <c r="G288" s="2" t="s">
        <v>827</v>
      </c>
      <c r="H288" s="2">
        <v>0.9</v>
      </c>
      <c r="I288" s="2">
        <v>0</v>
      </c>
      <c r="J288" s="2">
        <v>0</v>
      </c>
      <c r="K288" s="2">
        <v>0</v>
      </c>
      <c r="L288" s="2">
        <v>0</v>
      </c>
      <c r="M288" s="2" t="s">
        <v>43</v>
      </c>
      <c r="N288" s="2" t="s">
        <v>625</v>
      </c>
      <c r="O288" s="2" t="s">
        <v>625</v>
      </c>
      <c r="P288" s="2" t="s">
        <v>625</v>
      </c>
      <c r="Q288" s="2" t="s">
        <v>625</v>
      </c>
      <c r="R288" s="2" t="s">
        <v>625</v>
      </c>
      <c r="S288" s="2" t="s">
        <v>625</v>
      </c>
      <c r="T288" s="2" t="s">
        <v>625</v>
      </c>
      <c r="U288" s="2" t="s">
        <v>43</v>
      </c>
      <c r="V288" s="2" t="s">
        <v>625</v>
      </c>
      <c r="W288" s="2" t="s">
        <v>625</v>
      </c>
      <c r="X288" s="2" t="s">
        <v>625</v>
      </c>
      <c r="Y288" s="2" t="s">
        <v>625</v>
      </c>
      <c r="Z288" s="2" t="s">
        <v>625</v>
      </c>
      <c r="AA288" s="2" t="s">
        <v>625</v>
      </c>
      <c r="AB288" s="2" t="s">
        <v>625</v>
      </c>
      <c r="AC288" s="2" t="s">
        <v>625</v>
      </c>
      <c r="AD288" s="2" t="s">
        <v>43</v>
      </c>
      <c r="AE288" s="2" t="s">
        <v>625</v>
      </c>
      <c r="AG288" s="2" t="s">
        <v>629</v>
      </c>
      <c r="AI288" s="2" t="s">
        <v>626</v>
      </c>
      <c r="AJ288" s="2">
        <v>0</v>
      </c>
      <c r="AK288" s="2" t="s">
        <v>43</v>
      </c>
    </row>
    <row r="289" spans="1:37" ht="15" customHeight="1" x14ac:dyDescent="0.35">
      <c r="A289" s="2" t="s">
        <v>124</v>
      </c>
      <c r="B289" s="2" t="s">
        <v>127</v>
      </c>
      <c r="C289" s="2" t="s">
        <v>125</v>
      </c>
      <c r="D289" s="2">
        <v>2023</v>
      </c>
      <c r="E289" s="2">
        <v>0.14000000000000001</v>
      </c>
      <c r="F289" s="2" t="s">
        <v>625</v>
      </c>
      <c r="G289" s="2" t="s">
        <v>759</v>
      </c>
      <c r="H289" s="2">
        <v>0.11</v>
      </c>
      <c r="I289" s="2">
        <v>20.399999999999999</v>
      </c>
      <c r="J289" s="2">
        <v>0</v>
      </c>
      <c r="K289" s="2">
        <v>0</v>
      </c>
      <c r="L289" s="2">
        <v>0</v>
      </c>
      <c r="M289" s="2" t="s">
        <v>43</v>
      </c>
      <c r="N289" s="2" t="s">
        <v>625</v>
      </c>
      <c r="O289" s="2" t="s">
        <v>625</v>
      </c>
      <c r="P289" s="2" t="s">
        <v>625</v>
      </c>
      <c r="Q289" s="2" t="s">
        <v>625</v>
      </c>
      <c r="R289" s="2" t="s">
        <v>625</v>
      </c>
      <c r="S289" s="2" t="s">
        <v>625</v>
      </c>
      <c r="T289" s="2" t="s">
        <v>625</v>
      </c>
      <c r="U289" s="2" t="s">
        <v>43</v>
      </c>
      <c r="V289" s="2" t="s">
        <v>625</v>
      </c>
      <c r="W289" s="2" t="s">
        <v>625</v>
      </c>
      <c r="X289" s="2" t="s">
        <v>625</v>
      </c>
      <c r="Y289" s="2" t="s">
        <v>625</v>
      </c>
      <c r="Z289" s="2" t="s">
        <v>625</v>
      </c>
      <c r="AA289" s="2" t="s">
        <v>625</v>
      </c>
      <c r="AB289" s="2" t="s">
        <v>625</v>
      </c>
      <c r="AC289" s="2" t="s">
        <v>625</v>
      </c>
      <c r="AD289" s="2" t="s">
        <v>43</v>
      </c>
      <c r="AE289" s="2" t="s">
        <v>625</v>
      </c>
      <c r="AG289" s="2" t="s">
        <v>629</v>
      </c>
      <c r="AI289" s="2" t="s">
        <v>626</v>
      </c>
      <c r="AJ289" s="2">
        <v>0</v>
      </c>
      <c r="AK289" s="2" t="s">
        <v>43</v>
      </c>
    </row>
    <row r="290" spans="1:37" ht="15" customHeight="1" x14ac:dyDescent="0.35">
      <c r="A290" s="2" t="s">
        <v>164</v>
      </c>
      <c r="B290" s="2" t="s">
        <v>166</v>
      </c>
      <c r="C290" s="2" t="s">
        <v>165</v>
      </c>
      <c r="D290" s="2">
        <v>2023</v>
      </c>
      <c r="E290" s="2">
        <v>3.7250000000000001</v>
      </c>
      <c r="F290" s="2">
        <v>0.25</v>
      </c>
      <c r="G290" s="2" t="s">
        <v>756</v>
      </c>
      <c r="H290" s="2">
        <v>2</v>
      </c>
      <c r="I290" s="2">
        <v>0</v>
      </c>
      <c r="J290" s="2">
        <v>0</v>
      </c>
      <c r="K290" s="2">
        <v>0</v>
      </c>
      <c r="L290" s="2">
        <v>100</v>
      </c>
      <c r="M290" s="2" t="s">
        <v>627</v>
      </c>
      <c r="N290" s="2" t="s">
        <v>625</v>
      </c>
      <c r="O290" s="2" t="s">
        <v>625</v>
      </c>
      <c r="P290" s="2" t="s">
        <v>625</v>
      </c>
      <c r="Q290" s="2" t="s">
        <v>625</v>
      </c>
      <c r="R290" s="2" t="s">
        <v>625</v>
      </c>
      <c r="S290" s="2" t="s">
        <v>625</v>
      </c>
      <c r="T290" s="2">
        <v>0</v>
      </c>
      <c r="U290" s="2" t="s">
        <v>627</v>
      </c>
      <c r="V290" s="2" t="s">
        <v>625</v>
      </c>
      <c r="W290" s="2" t="s">
        <v>625</v>
      </c>
      <c r="X290" s="2" t="s">
        <v>625</v>
      </c>
      <c r="Y290" s="2" t="s">
        <v>625</v>
      </c>
      <c r="Z290" s="2" t="s">
        <v>625</v>
      </c>
      <c r="AA290" s="2" t="s">
        <v>625</v>
      </c>
      <c r="AB290" s="2" t="s">
        <v>625</v>
      </c>
      <c r="AC290" s="2" t="s">
        <v>625</v>
      </c>
      <c r="AD290" s="199" t="s">
        <v>1164</v>
      </c>
      <c r="AE290" s="2" t="s">
        <v>625</v>
      </c>
      <c r="AG290" s="2" t="s">
        <v>629</v>
      </c>
      <c r="AI290" s="2" t="s">
        <v>626</v>
      </c>
      <c r="AJ290" s="2">
        <v>0</v>
      </c>
      <c r="AK290" s="2" t="s">
        <v>43</v>
      </c>
    </row>
    <row r="291" spans="1:37" ht="15" customHeight="1" x14ac:dyDescent="0.35">
      <c r="A291" s="2" t="s">
        <v>51</v>
      </c>
      <c r="B291" s="2" t="s">
        <v>56</v>
      </c>
      <c r="C291" s="2" t="s">
        <v>624</v>
      </c>
      <c r="D291" s="2">
        <v>2023</v>
      </c>
      <c r="E291" s="2" t="s">
        <v>625</v>
      </c>
      <c r="F291" s="2" t="s">
        <v>625</v>
      </c>
      <c r="G291" s="2" t="s">
        <v>43</v>
      </c>
      <c r="H291" s="2">
        <v>2.1</v>
      </c>
      <c r="I291" s="2">
        <v>468</v>
      </c>
      <c r="J291" s="2">
        <v>0.64</v>
      </c>
      <c r="K291" s="2">
        <v>0.22</v>
      </c>
      <c r="L291" s="2" t="s">
        <v>625</v>
      </c>
      <c r="M291" s="2" t="s">
        <v>43</v>
      </c>
      <c r="N291" s="2" t="s">
        <v>625</v>
      </c>
      <c r="O291" s="2" t="s">
        <v>625</v>
      </c>
      <c r="P291" s="2" t="s">
        <v>625</v>
      </c>
      <c r="Q291" s="2" t="s">
        <v>625</v>
      </c>
      <c r="R291" s="2" t="s">
        <v>625</v>
      </c>
      <c r="S291" s="2" t="s">
        <v>625</v>
      </c>
      <c r="T291" s="2" t="s">
        <v>625</v>
      </c>
      <c r="U291" s="2" t="s">
        <v>43</v>
      </c>
      <c r="V291" s="2" t="s">
        <v>625</v>
      </c>
      <c r="W291" s="2" t="s">
        <v>625</v>
      </c>
      <c r="X291" s="2" t="s">
        <v>625</v>
      </c>
      <c r="Y291" s="2" t="s">
        <v>625</v>
      </c>
      <c r="Z291" s="2" t="s">
        <v>625</v>
      </c>
      <c r="AA291" s="2" t="s">
        <v>625</v>
      </c>
      <c r="AB291" s="2" t="s">
        <v>625</v>
      </c>
      <c r="AC291" s="2" t="s">
        <v>625</v>
      </c>
      <c r="AD291" s="2" t="s">
        <v>43</v>
      </c>
      <c r="AE291" s="2" t="s">
        <v>625</v>
      </c>
      <c r="AG291" s="2" t="s">
        <v>626</v>
      </c>
      <c r="AI291" s="2" t="s">
        <v>626</v>
      </c>
      <c r="AJ291" s="2">
        <v>0</v>
      </c>
      <c r="AK291" s="2" t="s">
        <v>43</v>
      </c>
    </row>
    <row r="292" spans="1:37" ht="15" customHeight="1" x14ac:dyDescent="0.35">
      <c r="A292" s="2" t="s">
        <v>507</v>
      </c>
      <c r="B292" s="2" t="s">
        <v>508</v>
      </c>
      <c r="C292" s="2" t="s">
        <v>508</v>
      </c>
      <c r="D292" s="2">
        <v>2023</v>
      </c>
      <c r="E292" s="2">
        <v>1.03</v>
      </c>
      <c r="F292" s="2" t="s">
        <v>625</v>
      </c>
      <c r="G292" s="2" t="s">
        <v>43</v>
      </c>
      <c r="H292" s="2">
        <v>2.1</v>
      </c>
      <c r="I292" s="2">
        <v>468</v>
      </c>
      <c r="J292" s="2">
        <v>0.64</v>
      </c>
      <c r="K292" s="2">
        <v>0.22</v>
      </c>
      <c r="L292" s="2" t="s">
        <v>625</v>
      </c>
      <c r="M292" s="2" t="s">
        <v>43</v>
      </c>
      <c r="N292" s="2" t="s">
        <v>625</v>
      </c>
      <c r="O292" s="2" t="s">
        <v>625</v>
      </c>
      <c r="P292" s="2" t="s">
        <v>625</v>
      </c>
      <c r="Q292" s="2" t="s">
        <v>625</v>
      </c>
      <c r="R292" s="2" t="s">
        <v>625</v>
      </c>
      <c r="S292" s="2" t="s">
        <v>625</v>
      </c>
      <c r="T292" s="2" t="s">
        <v>625</v>
      </c>
      <c r="U292" s="2" t="s">
        <v>43</v>
      </c>
      <c r="V292" s="2" t="s">
        <v>625</v>
      </c>
      <c r="W292" s="2" t="s">
        <v>625</v>
      </c>
      <c r="X292" s="2" t="s">
        <v>625</v>
      </c>
      <c r="Y292" s="2" t="s">
        <v>625</v>
      </c>
      <c r="Z292" s="2" t="s">
        <v>625</v>
      </c>
      <c r="AA292" s="2" t="s">
        <v>625</v>
      </c>
      <c r="AB292" s="2" t="s">
        <v>625</v>
      </c>
      <c r="AC292" s="2" t="s">
        <v>625</v>
      </c>
      <c r="AD292" s="2" t="s">
        <v>43</v>
      </c>
      <c r="AE292" s="2" t="s">
        <v>625</v>
      </c>
      <c r="AG292" s="2" t="s">
        <v>626</v>
      </c>
      <c r="AI292" s="2" t="s">
        <v>626</v>
      </c>
      <c r="AJ292" s="2">
        <v>0</v>
      </c>
      <c r="AK292" s="2" t="s">
        <v>43</v>
      </c>
    </row>
    <row r="293" spans="1:37" ht="15" customHeight="1" x14ac:dyDescent="0.35">
      <c r="A293" s="2" t="s">
        <v>511</v>
      </c>
      <c r="B293" s="2" t="s">
        <v>512</v>
      </c>
      <c r="C293" s="2" t="s">
        <v>512</v>
      </c>
      <c r="D293" s="2">
        <v>2023</v>
      </c>
      <c r="E293" s="2" t="s">
        <v>625</v>
      </c>
      <c r="F293" s="2" t="s">
        <v>625</v>
      </c>
      <c r="G293" s="2" t="s">
        <v>43</v>
      </c>
      <c r="H293" s="2">
        <v>2.1</v>
      </c>
      <c r="I293" s="2">
        <v>468</v>
      </c>
      <c r="J293" s="2">
        <v>0.64</v>
      </c>
      <c r="K293" s="2">
        <v>0.22</v>
      </c>
      <c r="L293" s="2" t="s">
        <v>625</v>
      </c>
      <c r="M293" s="2" t="s">
        <v>43</v>
      </c>
      <c r="N293" s="2" t="s">
        <v>625</v>
      </c>
      <c r="O293" s="2" t="s">
        <v>625</v>
      </c>
      <c r="P293" s="2" t="s">
        <v>625</v>
      </c>
      <c r="Q293" s="2" t="s">
        <v>625</v>
      </c>
      <c r="R293" s="2" t="s">
        <v>625</v>
      </c>
      <c r="S293" s="2" t="s">
        <v>625</v>
      </c>
      <c r="T293" s="2" t="s">
        <v>625</v>
      </c>
      <c r="U293" s="2" t="s">
        <v>43</v>
      </c>
      <c r="V293" s="2" t="s">
        <v>625</v>
      </c>
      <c r="W293" s="2" t="s">
        <v>625</v>
      </c>
      <c r="X293" s="2" t="s">
        <v>625</v>
      </c>
      <c r="Y293" s="2" t="s">
        <v>625</v>
      </c>
      <c r="Z293" s="2" t="s">
        <v>625</v>
      </c>
      <c r="AA293" s="2" t="s">
        <v>625</v>
      </c>
      <c r="AB293" s="2" t="s">
        <v>625</v>
      </c>
      <c r="AC293" s="2" t="s">
        <v>625</v>
      </c>
      <c r="AD293" s="2" t="s">
        <v>43</v>
      </c>
      <c r="AE293" s="2" t="s">
        <v>625</v>
      </c>
      <c r="AG293" s="2" t="s">
        <v>626</v>
      </c>
      <c r="AI293" s="2" t="s">
        <v>626</v>
      </c>
      <c r="AJ293" s="2">
        <v>0</v>
      </c>
      <c r="AK293" s="2" t="s">
        <v>43</v>
      </c>
    </row>
    <row r="294" spans="1:37" ht="15" customHeight="1" x14ac:dyDescent="0.35">
      <c r="A294" s="2" t="s">
        <v>507</v>
      </c>
      <c r="B294" s="2" t="s">
        <v>509</v>
      </c>
      <c r="C294" s="2" t="s">
        <v>508</v>
      </c>
      <c r="D294" s="2">
        <v>2023</v>
      </c>
      <c r="E294" s="2">
        <v>0.35099999999999998</v>
      </c>
      <c r="F294" s="2" t="s">
        <v>625</v>
      </c>
      <c r="G294" s="2" t="s">
        <v>43</v>
      </c>
      <c r="H294" s="2">
        <v>2.1</v>
      </c>
      <c r="I294" s="2">
        <v>468</v>
      </c>
      <c r="J294" s="2">
        <v>0.64</v>
      </c>
      <c r="K294" s="2">
        <v>0.22</v>
      </c>
      <c r="L294" s="2" t="s">
        <v>625</v>
      </c>
      <c r="M294" s="2" t="s">
        <v>43</v>
      </c>
      <c r="N294" s="2" t="s">
        <v>625</v>
      </c>
      <c r="O294" s="2" t="s">
        <v>625</v>
      </c>
      <c r="P294" s="2" t="s">
        <v>625</v>
      </c>
      <c r="Q294" s="2" t="s">
        <v>625</v>
      </c>
      <c r="R294" s="2" t="s">
        <v>625</v>
      </c>
      <c r="S294" s="2" t="s">
        <v>625</v>
      </c>
      <c r="T294" s="2" t="s">
        <v>625</v>
      </c>
      <c r="U294" s="2" t="s">
        <v>43</v>
      </c>
      <c r="V294" s="2" t="s">
        <v>625</v>
      </c>
      <c r="W294" s="2" t="s">
        <v>625</v>
      </c>
      <c r="X294" s="2" t="s">
        <v>625</v>
      </c>
      <c r="Y294" s="2" t="s">
        <v>625</v>
      </c>
      <c r="Z294" s="2" t="s">
        <v>625</v>
      </c>
      <c r="AA294" s="2" t="s">
        <v>625</v>
      </c>
      <c r="AB294" s="2" t="s">
        <v>625</v>
      </c>
      <c r="AC294" s="2" t="s">
        <v>625</v>
      </c>
      <c r="AD294" s="2" t="s">
        <v>43</v>
      </c>
      <c r="AE294" s="2" t="s">
        <v>625</v>
      </c>
      <c r="AG294" s="2" t="s">
        <v>626</v>
      </c>
      <c r="AI294" s="2" t="s">
        <v>626</v>
      </c>
      <c r="AJ294" s="2">
        <v>0</v>
      </c>
      <c r="AK294" s="2" t="s">
        <v>43</v>
      </c>
    </row>
    <row r="295" spans="1:37" ht="15" customHeight="1" x14ac:dyDescent="0.35">
      <c r="A295" s="2" t="s">
        <v>507</v>
      </c>
      <c r="B295" s="2" t="s">
        <v>510</v>
      </c>
      <c r="C295" s="2" t="s">
        <v>508</v>
      </c>
      <c r="D295" s="2">
        <v>2023</v>
      </c>
      <c r="E295" s="2" t="s">
        <v>625</v>
      </c>
      <c r="F295" s="2" t="s">
        <v>625</v>
      </c>
      <c r="G295" s="2" t="s">
        <v>43</v>
      </c>
      <c r="H295" s="2">
        <v>2.1</v>
      </c>
      <c r="I295" s="2">
        <v>468</v>
      </c>
      <c r="J295" s="2">
        <v>0.64</v>
      </c>
      <c r="K295" s="2">
        <v>0.22</v>
      </c>
      <c r="L295" s="2" t="s">
        <v>625</v>
      </c>
      <c r="M295" s="2" t="s">
        <v>43</v>
      </c>
      <c r="N295" s="2" t="s">
        <v>625</v>
      </c>
      <c r="O295" s="2" t="s">
        <v>625</v>
      </c>
      <c r="P295" s="2" t="s">
        <v>625</v>
      </c>
      <c r="Q295" s="2" t="s">
        <v>625</v>
      </c>
      <c r="R295" s="2" t="s">
        <v>625</v>
      </c>
      <c r="S295" s="2" t="s">
        <v>625</v>
      </c>
      <c r="T295" s="2" t="s">
        <v>625</v>
      </c>
      <c r="U295" s="2" t="s">
        <v>43</v>
      </c>
      <c r="V295" s="2" t="s">
        <v>625</v>
      </c>
      <c r="W295" s="2" t="s">
        <v>625</v>
      </c>
      <c r="X295" s="2" t="s">
        <v>625</v>
      </c>
      <c r="Y295" s="2" t="s">
        <v>625</v>
      </c>
      <c r="Z295" s="2" t="s">
        <v>625</v>
      </c>
      <c r="AA295" s="2" t="s">
        <v>625</v>
      </c>
      <c r="AB295" s="2" t="s">
        <v>625</v>
      </c>
      <c r="AC295" s="2" t="s">
        <v>625</v>
      </c>
      <c r="AD295" s="2" t="s">
        <v>43</v>
      </c>
      <c r="AE295" s="2" t="s">
        <v>625</v>
      </c>
      <c r="AG295" s="2" t="s">
        <v>626</v>
      </c>
      <c r="AI295" s="2" t="s">
        <v>626</v>
      </c>
      <c r="AJ295" s="2">
        <v>0</v>
      </c>
      <c r="AK295" s="2" t="s">
        <v>43</v>
      </c>
    </row>
    <row r="296" spans="1:37" ht="15" customHeight="1" x14ac:dyDescent="0.35">
      <c r="A296" s="2" t="s">
        <v>371</v>
      </c>
      <c r="B296" s="2" t="s">
        <v>376</v>
      </c>
      <c r="C296" s="2" t="s">
        <v>374</v>
      </c>
      <c r="D296" s="2">
        <v>2023</v>
      </c>
      <c r="E296" s="2">
        <v>3.4180000000000001</v>
      </c>
      <c r="F296" s="2">
        <v>0.434</v>
      </c>
      <c r="G296" s="2" t="s">
        <v>875</v>
      </c>
      <c r="H296" s="2">
        <v>0.41599999999999998</v>
      </c>
      <c r="I296" s="2">
        <v>84.89</v>
      </c>
      <c r="J296" s="2">
        <v>2.5999999999999999E-3</v>
      </c>
      <c r="K296" s="2">
        <v>0</v>
      </c>
      <c r="L296" s="2">
        <v>29.1</v>
      </c>
      <c r="M296" s="2" t="s">
        <v>43</v>
      </c>
      <c r="N296" s="2" t="s">
        <v>625</v>
      </c>
      <c r="O296" s="2" t="s">
        <v>625</v>
      </c>
      <c r="P296" s="2" t="s">
        <v>625</v>
      </c>
      <c r="Q296" s="2" t="s">
        <v>625</v>
      </c>
      <c r="R296" s="2" t="s">
        <v>625</v>
      </c>
      <c r="S296" s="2" t="s">
        <v>625</v>
      </c>
      <c r="T296" s="2" t="s">
        <v>625</v>
      </c>
      <c r="U296" s="2" t="s">
        <v>43</v>
      </c>
      <c r="V296" s="2" t="s">
        <v>625</v>
      </c>
      <c r="W296" s="2" t="s">
        <v>625</v>
      </c>
      <c r="X296" s="2" t="s">
        <v>625</v>
      </c>
      <c r="Y296" s="2" t="s">
        <v>625</v>
      </c>
      <c r="Z296" s="2" t="s">
        <v>625</v>
      </c>
      <c r="AA296" s="2" t="s">
        <v>625</v>
      </c>
      <c r="AB296" s="2" t="s">
        <v>625</v>
      </c>
      <c r="AC296" s="2" t="s">
        <v>625</v>
      </c>
      <c r="AD296" s="2" t="s">
        <v>43</v>
      </c>
      <c r="AE296" s="2" t="s">
        <v>625</v>
      </c>
      <c r="AG296" s="2" t="s">
        <v>629</v>
      </c>
      <c r="AI296" s="2" t="s">
        <v>626</v>
      </c>
      <c r="AJ296" s="2">
        <v>0</v>
      </c>
      <c r="AK296" s="2" t="s">
        <v>43</v>
      </c>
    </row>
    <row r="297" spans="1:37" ht="15" customHeight="1" x14ac:dyDescent="0.35">
      <c r="A297" s="2" t="s">
        <v>287</v>
      </c>
      <c r="B297" s="2" t="s">
        <v>290</v>
      </c>
      <c r="C297" s="2" t="s">
        <v>672</v>
      </c>
      <c r="D297" s="2">
        <v>2023</v>
      </c>
      <c r="E297" s="2" t="s">
        <v>625</v>
      </c>
      <c r="F297" s="2" t="s">
        <v>625</v>
      </c>
      <c r="G297" s="2" t="s">
        <v>43</v>
      </c>
      <c r="H297" s="2">
        <v>2.1</v>
      </c>
      <c r="I297" s="2">
        <v>468</v>
      </c>
      <c r="J297" s="2">
        <v>0.64</v>
      </c>
      <c r="K297" s="2">
        <v>0.22</v>
      </c>
      <c r="L297" s="2" t="s">
        <v>625</v>
      </c>
      <c r="M297" s="2" t="s">
        <v>43</v>
      </c>
      <c r="N297" s="2" t="s">
        <v>625</v>
      </c>
      <c r="O297" s="2" t="s">
        <v>625</v>
      </c>
      <c r="P297" s="2" t="s">
        <v>625</v>
      </c>
      <c r="Q297" s="2" t="s">
        <v>625</v>
      </c>
      <c r="R297" s="2" t="s">
        <v>625</v>
      </c>
      <c r="S297" s="2" t="s">
        <v>625</v>
      </c>
      <c r="T297" s="2" t="s">
        <v>625</v>
      </c>
      <c r="U297" s="2" t="s">
        <v>43</v>
      </c>
      <c r="V297" s="2" t="s">
        <v>625</v>
      </c>
      <c r="W297" s="2" t="s">
        <v>625</v>
      </c>
      <c r="X297" s="2" t="s">
        <v>625</v>
      </c>
      <c r="Y297" s="2" t="s">
        <v>625</v>
      </c>
      <c r="Z297" s="2" t="s">
        <v>625</v>
      </c>
      <c r="AA297" s="2" t="s">
        <v>625</v>
      </c>
      <c r="AB297" s="2" t="s">
        <v>625</v>
      </c>
      <c r="AC297" s="2" t="s">
        <v>625</v>
      </c>
      <c r="AD297" s="2" t="s">
        <v>43</v>
      </c>
      <c r="AE297" s="2" t="s">
        <v>625</v>
      </c>
      <c r="AG297" s="2" t="s">
        <v>626</v>
      </c>
      <c r="AI297" s="2" t="s">
        <v>626</v>
      </c>
      <c r="AJ297" s="2">
        <v>0</v>
      </c>
      <c r="AK297" s="2" t="s">
        <v>43</v>
      </c>
    </row>
    <row r="298" spans="1:37" ht="15" customHeight="1" x14ac:dyDescent="0.35">
      <c r="A298" s="2" t="s">
        <v>417</v>
      </c>
      <c r="B298" s="2" t="s">
        <v>420</v>
      </c>
      <c r="C298" s="2" t="s">
        <v>419</v>
      </c>
      <c r="D298" s="2">
        <v>2023</v>
      </c>
      <c r="E298" s="2">
        <v>9.3539999999999995E-3</v>
      </c>
      <c r="F298" s="2" t="s">
        <v>625</v>
      </c>
      <c r="G298" s="2" t="s">
        <v>797</v>
      </c>
      <c r="H298" s="2">
        <v>1.0329999999999999</v>
      </c>
      <c r="I298" s="2">
        <v>0</v>
      </c>
      <c r="J298" s="2">
        <v>0</v>
      </c>
      <c r="K298" s="2">
        <v>0</v>
      </c>
      <c r="L298" s="2">
        <v>0.1</v>
      </c>
      <c r="M298" s="2" t="s">
        <v>43</v>
      </c>
      <c r="N298" s="2" t="s">
        <v>625</v>
      </c>
      <c r="O298" s="2" t="s">
        <v>625</v>
      </c>
      <c r="P298" s="2" t="s">
        <v>625</v>
      </c>
      <c r="Q298" s="2" t="s">
        <v>625</v>
      </c>
      <c r="R298" s="2" t="s">
        <v>625</v>
      </c>
      <c r="S298" s="2" t="s">
        <v>625</v>
      </c>
      <c r="T298" s="2" t="s">
        <v>625</v>
      </c>
      <c r="U298" s="2" t="s">
        <v>43</v>
      </c>
      <c r="V298" s="2" t="s">
        <v>625</v>
      </c>
      <c r="W298" s="2" t="s">
        <v>625</v>
      </c>
      <c r="X298" s="2" t="s">
        <v>625</v>
      </c>
      <c r="Y298" s="2" t="s">
        <v>625</v>
      </c>
      <c r="Z298" s="2" t="s">
        <v>625</v>
      </c>
      <c r="AA298" s="2" t="s">
        <v>625</v>
      </c>
      <c r="AB298" s="2" t="s">
        <v>625</v>
      </c>
      <c r="AC298" s="2" t="s">
        <v>625</v>
      </c>
      <c r="AD298" s="2" t="s">
        <v>43</v>
      </c>
      <c r="AE298" s="2" t="s">
        <v>625</v>
      </c>
      <c r="AG298" s="2" t="s">
        <v>629</v>
      </c>
      <c r="AI298" s="2" t="s">
        <v>626</v>
      </c>
      <c r="AJ298" s="2">
        <v>0</v>
      </c>
      <c r="AK298" s="2" t="s">
        <v>43</v>
      </c>
    </row>
    <row r="299" spans="1:37" ht="15" customHeight="1" x14ac:dyDescent="0.35">
      <c r="A299" s="2" t="s">
        <v>287</v>
      </c>
      <c r="B299" s="2" t="s">
        <v>291</v>
      </c>
      <c r="C299" s="2" t="s">
        <v>673</v>
      </c>
      <c r="D299" s="2">
        <v>2023</v>
      </c>
      <c r="E299" s="2">
        <v>0.18</v>
      </c>
      <c r="F299" s="2">
        <v>4.1390000000000002</v>
      </c>
      <c r="G299" s="2" t="s">
        <v>810</v>
      </c>
      <c r="H299" s="2">
        <v>3.0999999999999999E-3</v>
      </c>
      <c r="I299" s="2">
        <v>5.36</v>
      </c>
      <c r="J299" s="2">
        <v>0</v>
      </c>
      <c r="K299" s="2">
        <v>0</v>
      </c>
      <c r="L299" s="2">
        <v>34.97</v>
      </c>
      <c r="M299" s="2" t="s">
        <v>43</v>
      </c>
      <c r="N299" s="2" t="s">
        <v>625</v>
      </c>
      <c r="O299" s="2" t="s">
        <v>625</v>
      </c>
      <c r="P299" s="2" t="s">
        <v>625</v>
      </c>
      <c r="Q299" s="2" t="s">
        <v>625</v>
      </c>
      <c r="R299" s="2" t="s">
        <v>625</v>
      </c>
      <c r="S299" s="2" t="s">
        <v>625</v>
      </c>
      <c r="T299" s="2" t="s">
        <v>625</v>
      </c>
      <c r="U299" s="2" t="s">
        <v>43</v>
      </c>
      <c r="V299" s="2" t="s">
        <v>625</v>
      </c>
      <c r="W299" s="2" t="s">
        <v>625</v>
      </c>
      <c r="X299" s="2" t="s">
        <v>625</v>
      </c>
      <c r="Y299" s="2" t="s">
        <v>625</v>
      </c>
      <c r="Z299" s="2" t="s">
        <v>625</v>
      </c>
      <c r="AA299" s="2" t="s">
        <v>625</v>
      </c>
      <c r="AB299" s="2" t="s">
        <v>625</v>
      </c>
      <c r="AC299" s="2" t="s">
        <v>625</v>
      </c>
      <c r="AD299" s="2" t="s">
        <v>43</v>
      </c>
      <c r="AE299" s="2" t="s">
        <v>625</v>
      </c>
      <c r="AG299" s="2" t="s">
        <v>629</v>
      </c>
      <c r="AI299" s="2" t="s">
        <v>626</v>
      </c>
      <c r="AJ299" s="2">
        <v>0</v>
      </c>
      <c r="AK299" s="2" t="s">
        <v>43</v>
      </c>
    </row>
    <row r="300" spans="1:37" ht="15" customHeight="1" x14ac:dyDescent="0.35">
      <c r="A300" s="2" t="s">
        <v>498</v>
      </c>
      <c r="B300" s="2" t="s">
        <v>504</v>
      </c>
      <c r="C300" s="2" t="s">
        <v>503</v>
      </c>
      <c r="D300" s="2">
        <v>2023</v>
      </c>
      <c r="E300" s="2" t="s">
        <v>625</v>
      </c>
      <c r="F300" s="2">
        <v>14.085000000000001</v>
      </c>
      <c r="G300" s="2" t="s">
        <v>876</v>
      </c>
      <c r="H300" s="2">
        <v>3.2000000000000001E-2</v>
      </c>
      <c r="I300" s="2">
        <v>0</v>
      </c>
      <c r="J300" s="2">
        <v>0</v>
      </c>
      <c r="K300" s="2">
        <v>0</v>
      </c>
      <c r="L300" s="2">
        <v>100</v>
      </c>
      <c r="M300" s="2" t="s">
        <v>43</v>
      </c>
      <c r="N300" s="2" t="s">
        <v>625</v>
      </c>
      <c r="O300" s="2" t="s">
        <v>625</v>
      </c>
      <c r="P300" s="2" t="s">
        <v>625</v>
      </c>
      <c r="Q300" s="2" t="s">
        <v>625</v>
      </c>
      <c r="R300" s="2" t="s">
        <v>625</v>
      </c>
      <c r="S300" s="2" t="s">
        <v>625</v>
      </c>
      <c r="T300" s="2" t="s">
        <v>625</v>
      </c>
      <c r="U300" s="2" t="s">
        <v>43</v>
      </c>
      <c r="V300" s="2" t="s">
        <v>625</v>
      </c>
      <c r="W300" s="2" t="s">
        <v>625</v>
      </c>
      <c r="X300" s="2" t="s">
        <v>625</v>
      </c>
      <c r="Y300" s="2" t="s">
        <v>625</v>
      </c>
      <c r="Z300" s="2" t="s">
        <v>625</v>
      </c>
      <c r="AA300" s="2" t="s">
        <v>625</v>
      </c>
      <c r="AB300" s="2" t="s">
        <v>625</v>
      </c>
      <c r="AC300" s="2" t="s">
        <v>625</v>
      </c>
      <c r="AD300" s="2" t="s">
        <v>43</v>
      </c>
      <c r="AE300" s="2" t="s">
        <v>625</v>
      </c>
      <c r="AG300" s="2" t="s">
        <v>629</v>
      </c>
      <c r="AI300" s="2" t="s">
        <v>626</v>
      </c>
      <c r="AJ300" s="2">
        <v>0</v>
      </c>
      <c r="AK300" s="2" t="s">
        <v>43</v>
      </c>
    </row>
    <row r="301" spans="1:37" ht="15" customHeight="1" x14ac:dyDescent="0.35">
      <c r="A301" s="2" t="s">
        <v>381</v>
      </c>
      <c r="B301" s="2" t="s">
        <v>384</v>
      </c>
      <c r="C301" s="2" t="s">
        <v>383</v>
      </c>
      <c r="D301" s="2">
        <v>2023</v>
      </c>
      <c r="E301" s="2">
        <v>5.7299999999999997E-2</v>
      </c>
      <c r="F301" s="2" t="s">
        <v>625</v>
      </c>
      <c r="G301" s="2" t="s">
        <v>836</v>
      </c>
      <c r="H301" s="2">
        <v>1.2</v>
      </c>
      <c r="I301" s="2">
        <v>0</v>
      </c>
      <c r="J301" s="2">
        <v>0</v>
      </c>
      <c r="K301" s="2">
        <v>0</v>
      </c>
      <c r="L301" s="2">
        <v>38.36</v>
      </c>
      <c r="M301" s="2" t="s">
        <v>43</v>
      </c>
      <c r="N301" s="2" t="s">
        <v>625</v>
      </c>
      <c r="O301" s="2" t="s">
        <v>625</v>
      </c>
      <c r="P301" s="2" t="s">
        <v>625</v>
      </c>
      <c r="Q301" s="2" t="s">
        <v>625</v>
      </c>
      <c r="R301" s="2" t="s">
        <v>625</v>
      </c>
      <c r="S301" s="2" t="s">
        <v>625</v>
      </c>
      <c r="T301" s="2" t="s">
        <v>625</v>
      </c>
      <c r="U301" s="2" t="s">
        <v>43</v>
      </c>
      <c r="V301" s="2" t="s">
        <v>625</v>
      </c>
      <c r="W301" s="2" t="s">
        <v>625</v>
      </c>
      <c r="X301" s="2" t="s">
        <v>625</v>
      </c>
      <c r="Y301" s="2" t="s">
        <v>625</v>
      </c>
      <c r="Z301" s="2" t="s">
        <v>625</v>
      </c>
      <c r="AA301" s="2" t="s">
        <v>625</v>
      </c>
      <c r="AB301" s="2" t="s">
        <v>625</v>
      </c>
      <c r="AC301" s="2" t="s">
        <v>625</v>
      </c>
      <c r="AD301" s="2" t="s">
        <v>43</v>
      </c>
      <c r="AE301" s="2" t="s">
        <v>625</v>
      </c>
      <c r="AG301" s="2" t="s">
        <v>629</v>
      </c>
      <c r="AI301" s="2" t="s">
        <v>626</v>
      </c>
      <c r="AJ301" s="2">
        <v>0</v>
      </c>
      <c r="AK301" s="2" t="s">
        <v>43</v>
      </c>
    </row>
    <row r="302" spans="1:37" ht="15" customHeight="1" x14ac:dyDescent="0.35">
      <c r="A302" s="2" t="s">
        <v>513</v>
      </c>
      <c r="B302" s="2" t="s">
        <v>514</v>
      </c>
      <c r="C302" s="2" t="s">
        <v>674</v>
      </c>
      <c r="D302" s="2">
        <v>2023</v>
      </c>
      <c r="E302" s="2" t="s">
        <v>43</v>
      </c>
      <c r="F302" s="2" t="s">
        <v>43</v>
      </c>
      <c r="G302" s="2" t="s">
        <v>43</v>
      </c>
      <c r="H302" s="2" t="s">
        <v>43</v>
      </c>
      <c r="I302" s="2" t="s">
        <v>43</v>
      </c>
      <c r="J302" s="2" t="s">
        <v>43</v>
      </c>
      <c r="K302" s="2" t="s">
        <v>43</v>
      </c>
      <c r="L302" s="2" t="s">
        <v>43</v>
      </c>
      <c r="M302" s="2" t="s">
        <v>43</v>
      </c>
      <c r="N302" s="2" t="s">
        <v>43</v>
      </c>
      <c r="O302" s="2" t="s">
        <v>43</v>
      </c>
      <c r="P302" s="2" t="s">
        <v>43</v>
      </c>
      <c r="Q302" s="2" t="s">
        <v>43</v>
      </c>
      <c r="R302" s="2" t="s">
        <v>43</v>
      </c>
      <c r="S302" s="2" t="s">
        <v>43</v>
      </c>
      <c r="T302" s="2" t="s">
        <v>43</v>
      </c>
      <c r="U302" s="2" t="s">
        <v>43</v>
      </c>
      <c r="V302" s="2" t="s">
        <v>43</v>
      </c>
      <c r="W302" s="2" t="s">
        <v>43</v>
      </c>
      <c r="X302" s="2" t="s">
        <v>43</v>
      </c>
      <c r="Y302" s="2" t="s">
        <v>43</v>
      </c>
      <c r="Z302" s="2" t="s">
        <v>43</v>
      </c>
      <c r="AA302" s="2" t="s">
        <v>43</v>
      </c>
      <c r="AB302" s="2" t="s">
        <v>43</v>
      </c>
      <c r="AC302" s="2" t="s">
        <v>43</v>
      </c>
      <c r="AD302" s="2" t="s">
        <v>43</v>
      </c>
      <c r="AE302" s="2" t="s">
        <v>43</v>
      </c>
      <c r="AG302" s="2" t="s">
        <v>626</v>
      </c>
      <c r="AI302" s="2" t="s">
        <v>626</v>
      </c>
      <c r="AJ302" s="2">
        <v>0</v>
      </c>
      <c r="AK302" s="2" t="s">
        <v>43</v>
      </c>
    </row>
    <row r="303" spans="1:37" ht="15" customHeight="1" x14ac:dyDescent="0.35">
      <c r="A303" s="2" t="s">
        <v>140</v>
      </c>
      <c r="B303" s="2" t="s">
        <v>143</v>
      </c>
      <c r="C303" s="2" t="s">
        <v>675</v>
      </c>
      <c r="D303" s="2">
        <v>2023</v>
      </c>
      <c r="E303" s="2" t="s">
        <v>43</v>
      </c>
      <c r="F303" s="2" t="s">
        <v>43</v>
      </c>
      <c r="G303" s="2" t="s">
        <v>43</v>
      </c>
      <c r="H303" s="2" t="s">
        <v>43</v>
      </c>
      <c r="I303" s="2" t="s">
        <v>43</v>
      </c>
      <c r="J303" s="2" t="s">
        <v>43</v>
      </c>
      <c r="K303" s="2" t="s">
        <v>43</v>
      </c>
      <c r="L303" s="2" t="s">
        <v>43</v>
      </c>
      <c r="M303" s="2" t="s">
        <v>43</v>
      </c>
      <c r="N303" s="2" t="s">
        <v>43</v>
      </c>
      <c r="O303" s="2" t="s">
        <v>43</v>
      </c>
      <c r="P303" s="2" t="s">
        <v>43</v>
      </c>
      <c r="Q303" s="2" t="s">
        <v>43</v>
      </c>
      <c r="R303" s="2" t="s">
        <v>43</v>
      </c>
      <c r="S303" s="2" t="s">
        <v>43</v>
      </c>
      <c r="T303" s="2" t="s">
        <v>43</v>
      </c>
      <c r="U303" s="2" t="s">
        <v>43</v>
      </c>
      <c r="V303" s="2" t="s">
        <v>43</v>
      </c>
      <c r="W303" s="2" t="s">
        <v>43</v>
      </c>
      <c r="X303" s="2" t="s">
        <v>43</v>
      </c>
      <c r="Y303" s="2" t="s">
        <v>43</v>
      </c>
      <c r="Z303" s="2" t="s">
        <v>43</v>
      </c>
      <c r="AA303" s="2" t="s">
        <v>43</v>
      </c>
      <c r="AB303" s="2" t="s">
        <v>43</v>
      </c>
      <c r="AC303" s="2" t="s">
        <v>43</v>
      </c>
      <c r="AD303" s="2" t="s">
        <v>43</v>
      </c>
      <c r="AE303" s="2" t="s">
        <v>43</v>
      </c>
      <c r="AG303" s="2" t="s">
        <v>626</v>
      </c>
      <c r="AI303" s="2" t="s">
        <v>626</v>
      </c>
      <c r="AJ303" s="2">
        <v>0</v>
      </c>
      <c r="AK303" s="2" t="s">
        <v>43</v>
      </c>
    </row>
    <row r="304" spans="1:37" ht="15" customHeight="1" x14ac:dyDescent="0.35">
      <c r="A304" s="2" t="s">
        <v>140</v>
      </c>
      <c r="B304" s="2" t="s">
        <v>144</v>
      </c>
      <c r="C304" s="2" t="s">
        <v>664</v>
      </c>
      <c r="D304" s="2">
        <v>2023</v>
      </c>
      <c r="E304" s="2" t="s">
        <v>43</v>
      </c>
      <c r="F304" s="2" t="s">
        <v>43</v>
      </c>
      <c r="G304" s="2" t="s">
        <v>43</v>
      </c>
      <c r="H304" s="2" t="s">
        <v>43</v>
      </c>
      <c r="I304" s="2" t="s">
        <v>43</v>
      </c>
      <c r="J304" s="2" t="s">
        <v>43</v>
      </c>
      <c r="K304" s="2" t="s">
        <v>43</v>
      </c>
      <c r="L304" s="2" t="s">
        <v>43</v>
      </c>
      <c r="M304" s="2" t="s">
        <v>43</v>
      </c>
      <c r="N304" s="2" t="s">
        <v>43</v>
      </c>
      <c r="O304" s="2" t="s">
        <v>43</v>
      </c>
      <c r="P304" s="2" t="s">
        <v>43</v>
      </c>
      <c r="Q304" s="2" t="s">
        <v>43</v>
      </c>
      <c r="R304" s="2" t="s">
        <v>43</v>
      </c>
      <c r="S304" s="2" t="s">
        <v>43</v>
      </c>
      <c r="T304" s="2" t="s">
        <v>43</v>
      </c>
      <c r="U304" s="2" t="s">
        <v>43</v>
      </c>
      <c r="V304" s="2" t="s">
        <v>43</v>
      </c>
      <c r="W304" s="2" t="s">
        <v>43</v>
      </c>
      <c r="X304" s="2" t="s">
        <v>43</v>
      </c>
      <c r="Y304" s="2" t="s">
        <v>43</v>
      </c>
      <c r="Z304" s="2" t="s">
        <v>43</v>
      </c>
      <c r="AA304" s="2" t="s">
        <v>43</v>
      </c>
      <c r="AB304" s="2" t="s">
        <v>43</v>
      </c>
      <c r="AC304" s="2" t="s">
        <v>43</v>
      </c>
      <c r="AD304" s="2" t="s">
        <v>43</v>
      </c>
      <c r="AE304" s="2" t="s">
        <v>43</v>
      </c>
      <c r="AG304" s="2" t="s">
        <v>626</v>
      </c>
      <c r="AI304" s="2" t="s">
        <v>626</v>
      </c>
      <c r="AJ304" s="2">
        <v>0</v>
      </c>
      <c r="AK304" s="2" t="s">
        <v>43</v>
      </c>
    </row>
    <row r="305" spans="1:37" ht="15" customHeight="1" x14ac:dyDescent="0.35">
      <c r="A305" s="2" t="s">
        <v>140</v>
      </c>
      <c r="B305" s="2" t="s">
        <v>145</v>
      </c>
      <c r="C305" s="2" t="s">
        <v>676</v>
      </c>
      <c r="D305" s="2">
        <v>2023</v>
      </c>
      <c r="E305" s="2" t="s">
        <v>43</v>
      </c>
      <c r="F305" s="2" t="s">
        <v>43</v>
      </c>
      <c r="G305" s="2" t="s">
        <v>43</v>
      </c>
      <c r="H305" s="2" t="s">
        <v>43</v>
      </c>
      <c r="I305" s="2" t="s">
        <v>43</v>
      </c>
      <c r="J305" s="2" t="s">
        <v>43</v>
      </c>
      <c r="K305" s="2" t="s">
        <v>43</v>
      </c>
      <c r="L305" s="2" t="s">
        <v>43</v>
      </c>
      <c r="M305" s="2" t="s">
        <v>43</v>
      </c>
      <c r="N305" s="2" t="s">
        <v>43</v>
      </c>
      <c r="O305" s="2" t="s">
        <v>43</v>
      </c>
      <c r="P305" s="2" t="s">
        <v>43</v>
      </c>
      <c r="Q305" s="2" t="s">
        <v>43</v>
      </c>
      <c r="R305" s="2" t="s">
        <v>43</v>
      </c>
      <c r="S305" s="2" t="s">
        <v>43</v>
      </c>
      <c r="T305" s="2" t="s">
        <v>43</v>
      </c>
      <c r="U305" s="2" t="s">
        <v>43</v>
      </c>
      <c r="V305" s="2" t="s">
        <v>43</v>
      </c>
      <c r="W305" s="2" t="s">
        <v>43</v>
      </c>
      <c r="X305" s="2" t="s">
        <v>43</v>
      </c>
      <c r="Y305" s="2" t="s">
        <v>43</v>
      </c>
      <c r="Z305" s="2" t="s">
        <v>43</v>
      </c>
      <c r="AA305" s="2" t="s">
        <v>43</v>
      </c>
      <c r="AB305" s="2" t="s">
        <v>43</v>
      </c>
      <c r="AC305" s="2" t="s">
        <v>43</v>
      </c>
      <c r="AD305" s="2" t="s">
        <v>43</v>
      </c>
      <c r="AE305" s="2" t="s">
        <v>43</v>
      </c>
      <c r="AG305" s="2" t="s">
        <v>626</v>
      </c>
      <c r="AI305" s="2" t="s">
        <v>626</v>
      </c>
      <c r="AJ305" s="2">
        <v>0</v>
      </c>
      <c r="AK305" s="2" t="s">
        <v>43</v>
      </c>
    </row>
    <row r="306" spans="1:37" ht="15" customHeight="1" x14ac:dyDescent="0.35">
      <c r="A306" s="2" t="s">
        <v>140</v>
      </c>
      <c r="B306" s="2" t="s">
        <v>146</v>
      </c>
      <c r="C306" s="2" t="s">
        <v>677</v>
      </c>
      <c r="D306" s="2">
        <v>2023</v>
      </c>
      <c r="E306" s="2" t="s">
        <v>43</v>
      </c>
      <c r="F306" s="2" t="s">
        <v>43</v>
      </c>
      <c r="G306" s="2" t="s">
        <v>43</v>
      </c>
      <c r="H306" s="2" t="s">
        <v>43</v>
      </c>
      <c r="I306" s="2" t="s">
        <v>43</v>
      </c>
      <c r="J306" s="2" t="s">
        <v>43</v>
      </c>
      <c r="K306" s="2" t="s">
        <v>43</v>
      </c>
      <c r="L306" s="2" t="s">
        <v>43</v>
      </c>
      <c r="M306" s="2" t="s">
        <v>43</v>
      </c>
      <c r="N306" s="2" t="s">
        <v>43</v>
      </c>
      <c r="O306" s="2" t="s">
        <v>43</v>
      </c>
      <c r="P306" s="2" t="s">
        <v>43</v>
      </c>
      <c r="Q306" s="2" t="s">
        <v>43</v>
      </c>
      <c r="R306" s="2" t="s">
        <v>43</v>
      </c>
      <c r="S306" s="2" t="s">
        <v>43</v>
      </c>
      <c r="T306" s="2" t="s">
        <v>43</v>
      </c>
      <c r="U306" s="2" t="s">
        <v>43</v>
      </c>
      <c r="V306" s="2" t="s">
        <v>43</v>
      </c>
      <c r="W306" s="2" t="s">
        <v>43</v>
      </c>
      <c r="X306" s="2" t="s">
        <v>43</v>
      </c>
      <c r="Y306" s="2" t="s">
        <v>43</v>
      </c>
      <c r="Z306" s="2" t="s">
        <v>43</v>
      </c>
      <c r="AA306" s="2" t="s">
        <v>43</v>
      </c>
      <c r="AB306" s="2" t="s">
        <v>43</v>
      </c>
      <c r="AC306" s="2" t="s">
        <v>43</v>
      </c>
      <c r="AD306" s="2" t="s">
        <v>43</v>
      </c>
      <c r="AE306" s="2" t="s">
        <v>43</v>
      </c>
      <c r="AG306" s="2" t="s">
        <v>626</v>
      </c>
      <c r="AI306" s="2" t="s">
        <v>626</v>
      </c>
      <c r="AJ306" s="2">
        <v>0</v>
      </c>
      <c r="AK306" s="2" t="s">
        <v>43</v>
      </c>
    </row>
    <row r="307" spans="1:37" ht="15" customHeight="1" x14ac:dyDescent="0.35">
      <c r="A307" s="2" t="s">
        <v>515</v>
      </c>
      <c r="B307" s="2" t="s">
        <v>516</v>
      </c>
      <c r="C307" s="2" t="s">
        <v>516</v>
      </c>
      <c r="D307" s="2">
        <v>2023</v>
      </c>
      <c r="E307" s="2">
        <v>0.54600000000000004</v>
      </c>
      <c r="F307" s="2" t="s">
        <v>625</v>
      </c>
      <c r="G307" s="2" t="s">
        <v>767</v>
      </c>
      <c r="H307" s="2">
        <v>1.1000000000000001</v>
      </c>
      <c r="I307" s="2">
        <v>0</v>
      </c>
      <c r="J307" s="2">
        <v>0</v>
      </c>
      <c r="K307" s="2">
        <v>0</v>
      </c>
      <c r="L307" s="2">
        <v>0</v>
      </c>
      <c r="M307" s="2" t="s">
        <v>43</v>
      </c>
      <c r="N307" s="2" t="s">
        <v>625</v>
      </c>
      <c r="O307" s="2" t="s">
        <v>625</v>
      </c>
      <c r="P307" s="2" t="s">
        <v>625</v>
      </c>
      <c r="Q307" s="2" t="s">
        <v>625</v>
      </c>
      <c r="R307" s="2" t="s">
        <v>625</v>
      </c>
      <c r="S307" s="2" t="s">
        <v>625</v>
      </c>
      <c r="T307" s="2" t="s">
        <v>625</v>
      </c>
      <c r="U307" s="2" t="s">
        <v>43</v>
      </c>
      <c r="V307" s="2" t="s">
        <v>625</v>
      </c>
      <c r="W307" s="2" t="s">
        <v>625</v>
      </c>
      <c r="X307" s="2" t="s">
        <v>625</v>
      </c>
      <c r="Y307" s="2" t="s">
        <v>625</v>
      </c>
      <c r="Z307" s="2" t="s">
        <v>625</v>
      </c>
      <c r="AA307" s="2" t="s">
        <v>625</v>
      </c>
      <c r="AB307" s="2" t="s">
        <v>625</v>
      </c>
      <c r="AC307" s="2" t="s">
        <v>625</v>
      </c>
      <c r="AD307" s="2" t="s">
        <v>43</v>
      </c>
      <c r="AE307" s="2" t="s">
        <v>625</v>
      </c>
      <c r="AG307" s="2" t="s">
        <v>629</v>
      </c>
      <c r="AI307" s="2" t="s">
        <v>626</v>
      </c>
      <c r="AJ307" s="2">
        <v>0</v>
      </c>
      <c r="AK307" s="2" t="s">
        <v>43</v>
      </c>
    </row>
    <row r="308" spans="1:37" ht="15" customHeight="1" x14ac:dyDescent="0.35">
      <c r="A308" s="2" t="s">
        <v>515</v>
      </c>
      <c r="B308" s="2" t="s">
        <v>517</v>
      </c>
      <c r="C308" s="2" t="s">
        <v>517</v>
      </c>
      <c r="D308" s="2">
        <v>2023</v>
      </c>
      <c r="E308" s="2">
        <v>0.9</v>
      </c>
      <c r="F308" s="2" t="s">
        <v>625</v>
      </c>
      <c r="G308" s="2" t="s">
        <v>767</v>
      </c>
      <c r="H308" s="2">
        <v>0.11</v>
      </c>
      <c r="I308" s="2">
        <v>22.8</v>
      </c>
      <c r="J308" s="2">
        <v>0</v>
      </c>
      <c r="K308" s="2">
        <v>0</v>
      </c>
      <c r="L308" s="2">
        <v>0</v>
      </c>
      <c r="M308" s="2" t="s">
        <v>43</v>
      </c>
      <c r="N308" s="2" t="s">
        <v>625</v>
      </c>
      <c r="O308" s="2" t="s">
        <v>625</v>
      </c>
      <c r="P308" s="2" t="s">
        <v>625</v>
      </c>
      <c r="Q308" s="2" t="s">
        <v>625</v>
      </c>
      <c r="R308" s="2" t="s">
        <v>625</v>
      </c>
      <c r="S308" s="2" t="s">
        <v>625</v>
      </c>
      <c r="T308" s="2" t="s">
        <v>625</v>
      </c>
      <c r="U308" s="2" t="s">
        <v>43</v>
      </c>
      <c r="V308" s="2" t="s">
        <v>625</v>
      </c>
      <c r="W308" s="2" t="s">
        <v>625</v>
      </c>
      <c r="X308" s="2" t="s">
        <v>625</v>
      </c>
      <c r="Y308" s="2" t="s">
        <v>625</v>
      </c>
      <c r="Z308" s="2" t="s">
        <v>625</v>
      </c>
      <c r="AA308" s="2" t="s">
        <v>625</v>
      </c>
      <c r="AB308" s="2" t="s">
        <v>625</v>
      </c>
      <c r="AC308" s="2" t="s">
        <v>625</v>
      </c>
      <c r="AD308" s="197" t="s">
        <v>1174</v>
      </c>
      <c r="AE308" s="2" t="s">
        <v>625</v>
      </c>
      <c r="AG308" s="2" t="s">
        <v>629</v>
      </c>
      <c r="AI308" s="2" t="s">
        <v>626</v>
      </c>
      <c r="AJ308" s="2">
        <v>0</v>
      </c>
      <c r="AK308" s="2" t="s">
        <v>43</v>
      </c>
    </row>
    <row r="309" spans="1:37" ht="15" customHeight="1" x14ac:dyDescent="0.35">
      <c r="A309" s="2" t="s">
        <v>515</v>
      </c>
      <c r="B309" s="2" t="s">
        <v>518</v>
      </c>
      <c r="C309" s="2" t="s">
        <v>518</v>
      </c>
      <c r="D309" s="2">
        <v>2023</v>
      </c>
      <c r="E309" s="2">
        <v>0.629</v>
      </c>
      <c r="F309" s="2" t="s">
        <v>625</v>
      </c>
      <c r="G309" s="2" t="s">
        <v>767</v>
      </c>
      <c r="H309" s="2">
        <v>1.1000000000000001</v>
      </c>
      <c r="I309" s="2">
        <v>0</v>
      </c>
      <c r="J309" s="2">
        <v>0</v>
      </c>
      <c r="K309" s="2">
        <v>0</v>
      </c>
      <c r="L309" s="2">
        <v>0</v>
      </c>
      <c r="M309" s="2" t="s">
        <v>43</v>
      </c>
      <c r="N309" s="2" t="s">
        <v>625</v>
      </c>
      <c r="O309" s="2" t="s">
        <v>625</v>
      </c>
      <c r="P309" s="2" t="s">
        <v>625</v>
      </c>
      <c r="Q309" s="2" t="s">
        <v>625</v>
      </c>
      <c r="R309" s="2" t="s">
        <v>625</v>
      </c>
      <c r="S309" s="2" t="s">
        <v>625</v>
      </c>
      <c r="T309" s="2" t="s">
        <v>625</v>
      </c>
      <c r="U309" s="2" t="s">
        <v>43</v>
      </c>
      <c r="V309" s="2" t="s">
        <v>625</v>
      </c>
      <c r="W309" s="2" t="s">
        <v>625</v>
      </c>
      <c r="X309" s="2" t="s">
        <v>625</v>
      </c>
      <c r="Y309" s="2" t="s">
        <v>625</v>
      </c>
      <c r="Z309" s="2" t="s">
        <v>625</v>
      </c>
      <c r="AA309" s="2" t="s">
        <v>625</v>
      </c>
      <c r="AB309" s="2" t="s">
        <v>625</v>
      </c>
      <c r="AC309" s="2" t="s">
        <v>625</v>
      </c>
      <c r="AD309" s="2" t="s">
        <v>43</v>
      </c>
      <c r="AE309" s="2" t="s">
        <v>625</v>
      </c>
      <c r="AG309" s="2" t="s">
        <v>629</v>
      </c>
      <c r="AI309" s="2" t="s">
        <v>626</v>
      </c>
      <c r="AJ309" s="2">
        <v>0</v>
      </c>
      <c r="AK309" s="2" t="s">
        <v>43</v>
      </c>
    </row>
    <row r="310" spans="1:37" ht="15" customHeight="1" x14ac:dyDescent="0.35">
      <c r="A310" s="2" t="s">
        <v>515</v>
      </c>
      <c r="B310" s="2" t="s">
        <v>519</v>
      </c>
      <c r="C310" s="2" t="s">
        <v>519</v>
      </c>
      <c r="D310" s="2">
        <v>2023</v>
      </c>
      <c r="E310" s="2">
        <v>1.0109999999999999</v>
      </c>
      <c r="F310" s="2" t="s">
        <v>625</v>
      </c>
      <c r="G310" s="2" t="s">
        <v>767</v>
      </c>
      <c r="H310" s="2">
        <v>1.1000000000000001</v>
      </c>
      <c r="I310" s="2">
        <v>0</v>
      </c>
      <c r="J310" s="2">
        <v>0</v>
      </c>
      <c r="K310" s="2">
        <v>0</v>
      </c>
      <c r="L310" s="2">
        <v>0</v>
      </c>
      <c r="M310" s="2" t="s">
        <v>43</v>
      </c>
      <c r="N310" s="2" t="s">
        <v>625</v>
      </c>
      <c r="O310" s="2" t="s">
        <v>625</v>
      </c>
      <c r="P310" s="2" t="s">
        <v>625</v>
      </c>
      <c r="Q310" s="2" t="s">
        <v>625</v>
      </c>
      <c r="R310" s="2" t="s">
        <v>625</v>
      </c>
      <c r="S310" s="2" t="s">
        <v>625</v>
      </c>
      <c r="T310" s="2" t="s">
        <v>625</v>
      </c>
      <c r="U310" s="2" t="s">
        <v>43</v>
      </c>
      <c r="V310" s="2" t="s">
        <v>625</v>
      </c>
      <c r="W310" s="2" t="s">
        <v>625</v>
      </c>
      <c r="X310" s="2" t="s">
        <v>625</v>
      </c>
      <c r="Y310" s="2" t="s">
        <v>625</v>
      </c>
      <c r="Z310" s="2" t="s">
        <v>625</v>
      </c>
      <c r="AA310" s="2" t="s">
        <v>625</v>
      </c>
      <c r="AB310" s="2" t="s">
        <v>625</v>
      </c>
      <c r="AC310" s="2" t="s">
        <v>625</v>
      </c>
      <c r="AD310" s="2" t="s">
        <v>43</v>
      </c>
      <c r="AE310" s="2" t="s">
        <v>625</v>
      </c>
      <c r="AG310" s="2" t="s">
        <v>629</v>
      </c>
      <c r="AI310" s="2" t="s">
        <v>626</v>
      </c>
      <c r="AJ310" s="2">
        <v>0</v>
      </c>
      <c r="AK310" s="2" t="s">
        <v>43</v>
      </c>
    </row>
    <row r="311" spans="1:37" ht="15" customHeight="1" x14ac:dyDescent="0.35">
      <c r="A311" s="2" t="s">
        <v>515</v>
      </c>
      <c r="B311" s="2" t="s">
        <v>520</v>
      </c>
      <c r="C311" s="2" t="s">
        <v>520</v>
      </c>
      <c r="D311" s="2">
        <v>2023</v>
      </c>
      <c r="E311" s="2">
        <v>1.2130000000000001</v>
      </c>
      <c r="F311" s="2" t="s">
        <v>625</v>
      </c>
      <c r="G311" s="2" t="s">
        <v>767</v>
      </c>
      <c r="H311" s="2">
        <v>1.1000000000000001</v>
      </c>
      <c r="I311" s="2">
        <v>0</v>
      </c>
      <c r="J311" s="2">
        <v>0</v>
      </c>
      <c r="K311" s="2">
        <v>0</v>
      </c>
      <c r="L311" s="2">
        <v>0</v>
      </c>
      <c r="M311" s="2" t="s">
        <v>43</v>
      </c>
      <c r="N311" s="2" t="s">
        <v>625</v>
      </c>
      <c r="O311" s="2" t="s">
        <v>625</v>
      </c>
      <c r="P311" s="2" t="s">
        <v>625</v>
      </c>
      <c r="Q311" s="2" t="s">
        <v>625</v>
      </c>
      <c r="R311" s="2" t="s">
        <v>625</v>
      </c>
      <c r="S311" s="2" t="s">
        <v>625</v>
      </c>
      <c r="T311" s="2" t="s">
        <v>625</v>
      </c>
      <c r="U311" s="2" t="s">
        <v>43</v>
      </c>
      <c r="V311" s="2" t="s">
        <v>625</v>
      </c>
      <c r="W311" s="2" t="s">
        <v>625</v>
      </c>
      <c r="X311" s="2" t="s">
        <v>625</v>
      </c>
      <c r="Y311" s="2" t="s">
        <v>625</v>
      </c>
      <c r="Z311" s="2" t="s">
        <v>625</v>
      </c>
      <c r="AA311" s="2" t="s">
        <v>625</v>
      </c>
      <c r="AB311" s="2" t="s">
        <v>625</v>
      </c>
      <c r="AC311" s="2" t="s">
        <v>625</v>
      </c>
      <c r="AD311" s="2" t="s">
        <v>43</v>
      </c>
      <c r="AE311" s="2" t="s">
        <v>625</v>
      </c>
      <c r="AG311" s="2" t="s">
        <v>629</v>
      </c>
      <c r="AI311" s="2" t="s">
        <v>626</v>
      </c>
      <c r="AJ311" s="2">
        <v>0</v>
      </c>
      <c r="AK311" s="2" t="s">
        <v>43</v>
      </c>
    </row>
    <row r="312" spans="1:37" ht="15" customHeight="1" x14ac:dyDescent="0.35">
      <c r="A312" s="2" t="s">
        <v>74</v>
      </c>
      <c r="B312" s="2" t="s">
        <v>98</v>
      </c>
      <c r="C312" s="2" t="s">
        <v>98</v>
      </c>
      <c r="D312" s="2">
        <v>2023</v>
      </c>
      <c r="E312" s="2">
        <v>0.39100000000000001</v>
      </c>
      <c r="F312" s="2" t="s">
        <v>625</v>
      </c>
      <c r="G312" s="2" t="s">
        <v>757</v>
      </c>
      <c r="H312" s="2">
        <v>1.03</v>
      </c>
      <c r="I312" s="2">
        <v>0</v>
      </c>
      <c r="J312" s="2">
        <v>0</v>
      </c>
      <c r="K312" s="2">
        <v>0.61</v>
      </c>
      <c r="L312" s="2">
        <v>0</v>
      </c>
      <c r="M312" s="2" t="s">
        <v>43</v>
      </c>
      <c r="N312" s="2" t="s">
        <v>625</v>
      </c>
      <c r="O312" s="2" t="s">
        <v>625</v>
      </c>
      <c r="P312" s="2" t="s">
        <v>625</v>
      </c>
      <c r="Q312" s="2" t="s">
        <v>625</v>
      </c>
      <c r="R312" s="2" t="s">
        <v>625</v>
      </c>
      <c r="S312" s="2" t="s">
        <v>625</v>
      </c>
      <c r="T312" s="2" t="s">
        <v>625</v>
      </c>
      <c r="U312" s="2" t="s">
        <v>43</v>
      </c>
      <c r="V312" s="2" t="s">
        <v>625</v>
      </c>
      <c r="W312" s="2" t="s">
        <v>625</v>
      </c>
      <c r="X312" s="2" t="s">
        <v>625</v>
      </c>
      <c r="Y312" s="2" t="s">
        <v>625</v>
      </c>
      <c r="Z312" s="2" t="s">
        <v>625</v>
      </c>
      <c r="AA312" s="2" t="s">
        <v>625</v>
      </c>
      <c r="AB312" s="2" t="s">
        <v>625</v>
      </c>
      <c r="AC312" s="2" t="s">
        <v>625</v>
      </c>
      <c r="AD312" s="2" t="s">
        <v>43</v>
      </c>
      <c r="AE312" s="2" t="s">
        <v>625</v>
      </c>
      <c r="AG312" s="2" t="s">
        <v>629</v>
      </c>
      <c r="AI312" s="2" t="s">
        <v>626</v>
      </c>
      <c r="AJ312" s="2">
        <v>0</v>
      </c>
      <c r="AK312" s="2" t="s">
        <v>43</v>
      </c>
    </row>
    <row r="313" spans="1:37" ht="15" customHeight="1" x14ac:dyDescent="0.35">
      <c r="A313" s="2" t="s">
        <v>515</v>
      </c>
      <c r="B313" s="2" t="s">
        <v>521</v>
      </c>
      <c r="C313" s="2" t="s">
        <v>637</v>
      </c>
      <c r="D313" s="2">
        <v>2023</v>
      </c>
      <c r="E313" s="2" t="s">
        <v>625</v>
      </c>
      <c r="F313" s="2" t="s">
        <v>625</v>
      </c>
      <c r="G313" s="2" t="s">
        <v>43</v>
      </c>
      <c r="H313" s="2">
        <v>2.1</v>
      </c>
      <c r="I313" s="2">
        <v>468</v>
      </c>
      <c r="J313" s="2">
        <v>0.64</v>
      </c>
      <c r="K313" s="2">
        <v>0.22</v>
      </c>
      <c r="L313" s="2" t="s">
        <v>625</v>
      </c>
      <c r="M313" s="2" t="s">
        <v>43</v>
      </c>
      <c r="N313" s="2" t="s">
        <v>625</v>
      </c>
      <c r="O313" s="2" t="s">
        <v>625</v>
      </c>
      <c r="P313" s="2" t="s">
        <v>625</v>
      </c>
      <c r="Q313" s="2" t="s">
        <v>625</v>
      </c>
      <c r="R313" s="2" t="s">
        <v>625</v>
      </c>
      <c r="S313" s="2" t="s">
        <v>625</v>
      </c>
      <c r="T313" s="2" t="s">
        <v>625</v>
      </c>
      <c r="U313" s="2" t="s">
        <v>43</v>
      </c>
      <c r="V313" s="2" t="s">
        <v>625</v>
      </c>
      <c r="W313" s="2" t="s">
        <v>625</v>
      </c>
      <c r="X313" s="2" t="s">
        <v>625</v>
      </c>
      <c r="Y313" s="2" t="s">
        <v>625</v>
      </c>
      <c r="Z313" s="2" t="s">
        <v>625</v>
      </c>
      <c r="AA313" s="2" t="s">
        <v>625</v>
      </c>
      <c r="AB313" s="2" t="s">
        <v>625</v>
      </c>
      <c r="AC313" s="2" t="s">
        <v>625</v>
      </c>
      <c r="AD313" s="2" t="s">
        <v>43</v>
      </c>
      <c r="AE313" s="2" t="s">
        <v>625</v>
      </c>
      <c r="AG313" s="2" t="s">
        <v>626</v>
      </c>
      <c r="AI313" s="2" t="s">
        <v>626</v>
      </c>
      <c r="AJ313" s="2">
        <v>0</v>
      </c>
      <c r="AK313" s="2" t="s">
        <v>43</v>
      </c>
    </row>
    <row r="314" spans="1:37" ht="15" customHeight="1" x14ac:dyDescent="0.35">
      <c r="A314" s="2" t="s">
        <v>292</v>
      </c>
      <c r="B314" s="2" t="s">
        <v>294</v>
      </c>
      <c r="C314" s="2" t="s">
        <v>293</v>
      </c>
      <c r="D314" s="2">
        <v>2023</v>
      </c>
      <c r="E314" s="2" t="s">
        <v>625</v>
      </c>
      <c r="F314" s="2">
        <v>3.53</v>
      </c>
      <c r="G314" s="2" t="s">
        <v>811</v>
      </c>
      <c r="H314" s="2">
        <v>0.1</v>
      </c>
      <c r="I314" s="2">
        <v>0</v>
      </c>
      <c r="J314" s="2">
        <v>0</v>
      </c>
      <c r="K314" s="2">
        <v>0</v>
      </c>
      <c r="L314" s="2">
        <v>100</v>
      </c>
      <c r="M314" s="2" t="s">
        <v>43</v>
      </c>
      <c r="N314" s="2" t="s">
        <v>625</v>
      </c>
      <c r="O314" s="2" t="s">
        <v>625</v>
      </c>
      <c r="P314" s="2" t="s">
        <v>625</v>
      </c>
      <c r="Q314" s="2" t="s">
        <v>625</v>
      </c>
      <c r="R314" s="2" t="s">
        <v>625</v>
      </c>
      <c r="S314" s="2" t="s">
        <v>625</v>
      </c>
      <c r="T314" s="2" t="s">
        <v>625</v>
      </c>
      <c r="U314" s="2" t="s">
        <v>43</v>
      </c>
      <c r="V314" s="2" t="s">
        <v>625</v>
      </c>
      <c r="W314" s="2" t="s">
        <v>625</v>
      </c>
      <c r="X314" s="2" t="s">
        <v>625</v>
      </c>
      <c r="Y314" s="2" t="s">
        <v>625</v>
      </c>
      <c r="Z314" s="2" t="s">
        <v>625</v>
      </c>
      <c r="AA314" s="2" t="s">
        <v>625</v>
      </c>
      <c r="AB314" s="2" t="s">
        <v>625</v>
      </c>
      <c r="AC314" s="2" t="s">
        <v>625</v>
      </c>
      <c r="AD314" s="2" t="s">
        <v>43</v>
      </c>
      <c r="AE314" s="2" t="s">
        <v>625</v>
      </c>
      <c r="AG314" s="2" t="s">
        <v>629</v>
      </c>
      <c r="AI314" s="2" t="s">
        <v>626</v>
      </c>
      <c r="AJ314" s="2">
        <v>0</v>
      </c>
      <c r="AK314" s="2" t="s">
        <v>43</v>
      </c>
    </row>
    <row r="315" spans="1:37" ht="15" customHeight="1" x14ac:dyDescent="0.35">
      <c r="A315" s="2" t="s">
        <v>164</v>
      </c>
      <c r="B315" s="2" t="s">
        <v>167</v>
      </c>
      <c r="C315" s="2" t="s">
        <v>165</v>
      </c>
      <c r="D315" s="2">
        <v>2023</v>
      </c>
      <c r="E315" s="2" t="s">
        <v>43</v>
      </c>
      <c r="F315" s="2" t="s">
        <v>43</v>
      </c>
      <c r="G315" s="2" t="s">
        <v>43</v>
      </c>
      <c r="H315" s="2" t="s">
        <v>43</v>
      </c>
      <c r="I315" s="2" t="s">
        <v>43</v>
      </c>
      <c r="J315" s="2" t="s">
        <v>43</v>
      </c>
      <c r="K315" s="2" t="s">
        <v>43</v>
      </c>
      <c r="L315" s="2" t="s">
        <v>43</v>
      </c>
      <c r="M315" s="2" t="s">
        <v>43</v>
      </c>
      <c r="N315" s="2" t="s">
        <v>43</v>
      </c>
      <c r="O315" s="2" t="s">
        <v>43</v>
      </c>
      <c r="P315" s="2" t="s">
        <v>43</v>
      </c>
      <c r="Q315" s="2" t="s">
        <v>43</v>
      </c>
      <c r="R315" s="2" t="s">
        <v>43</v>
      </c>
      <c r="S315" s="2" t="s">
        <v>43</v>
      </c>
      <c r="T315" s="2" t="s">
        <v>43</v>
      </c>
      <c r="U315" s="2" t="s">
        <v>43</v>
      </c>
      <c r="V315" s="2" t="s">
        <v>43</v>
      </c>
      <c r="W315" s="2" t="s">
        <v>43</v>
      </c>
      <c r="X315" s="2" t="s">
        <v>43</v>
      </c>
      <c r="Y315" s="2" t="s">
        <v>43</v>
      </c>
      <c r="Z315" s="2" t="s">
        <v>43</v>
      </c>
      <c r="AA315" s="2" t="s">
        <v>43</v>
      </c>
      <c r="AB315" s="2" t="s">
        <v>43</v>
      </c>
      <c r="AC315" s="2" t="s">
        <v>43</v>
      </c>
      <c r="AD315" s="2" t="s">
        <v>43</v>
      </c>
      <c r="AE315" s="2" t="s">
        <v>43</v>
      </c>
      <c r="AG315" s="2" t="s">
        <v>626</v>
      </c>
      <c r="AI315" s="2" t="s">
        <v>626</v>
      </c>
      <c r="AJ315" s="2">
        <v>0</v>
      </c>
      <c r="AK315" s="2" t="s">
        <v>43</v>
      </c>
    </row>
    <row r="316" spans="1:37" ht="15" customHeight="1" x14ac:dyDescent="0.35">
      <c r="A316" s="2" t="s">
        <v>164</v>
      </c>
      <c r="B316" s="2" t="s">
        <v>164</v>
      </c>
      <c r="C316" s="2" t="s">
        <v>165</v>
      </c>
      <c r="D316" s="2">
        <v>2023</v>
      </c>
      <c r="E316" s="2" t="s">
        <v>43</v>
      </c>
      <c r="F316" s="2" t="s">
        <v>43</v>
      </c>
      <c r="G316" s="2" t="s">
        <v>43</v>
      </c>
      <c r="H316" s="2" t="s">
        <v>43</v>
      </c>
      <c r="I316" s="2" t="s">
        <v>43</v>
      </c>
      <c r="J316" s="2" t="s">
        <v>43</v>
      </c>
      <c r="K316" s="2" t="s">
        <v>43</v>
      </c>
      <c r="L316" s="2" t="s">
        <v>43</v>
      </c>
      <c r="M316" s="2" t="s">
        <v>43</v>
      </c>
      <c r="N316" s="2" t="s">
        <v>43</v>
      </c>
      <c r="O316" s="2" t="s">
        <v>43</v>
      </c>
      <c r="P316" s="2" t="s">
        <v>43</v>
      </c>
      <c r="Q316" s="2" t="s">
        <v>43</v>
      </c>
      <c r="R316" s="2" t="s">
        <v>43</v>
      </c>
      <c r="S316" s="2" t="s">
        <v>43</v>
      </c>
      <c r="T316" s="2" t="s">
        <v>43</v>
      </c>
      <c r="U316" s="2" t="s">
        <v>43</v>
      </c>
      <c r="V316" s="2" t="s">
        <v>43</v>
      </c>
      <c r="W316" s="2" t="s">
        <v>43</v>
      </c>
      <c r="X316" s="2" t="s">
        <v>43</v>
      </c>
      <c r="Y316" s="2" t="s">
        <v>43</v>
      </c>
      <c r="Z316" s="2" t="s">
        <v>43</v>
      </c>
      <c r="AA316" s="2" t="s">
        <v>43</v>
      </c>
      <c r="AB316" s="2" t="s">
        <v>43</v>
      </c>
      <c r="AC316" s="2" t="s">
        <v>43</v>
      </c>
      <c r="AD316" s="2" t="s">
        <v>43</v>
      </c>
      <c r="AE316" s="2" t="s">
        <v>43</v>
      </c>
      <c r="AG316" s="2" t="s">
        <v>626</v>
      </c>
      <c r="AI316" s="2" t="s">
        <v>626</v>
      </c>
      <c r="AJ316" s="2">
        <v>0</v>
      </c>
      <c r="AK316" s="2" t="s">
        <v>43</v>
      </c>
    </row>
    <row r="317" spans="1:37" ht="15" customHeight="1" x14ac:dyDescent="0.35">
      <c r="A317" s="2" t="s">
        <v>164</v>
      </c>
      <c r="B317" s="2" t="s">
        <v>168</v>
      </c>
      <c r="C317" s="2" t="s">
        <v>678</v>
      </c>
      <c r="D317" s="2">
        <v>2023</v>
      </c>
      <c r="E317" s="2" t="s">
        <v>43</v>
      </c>
      <c r="F317" s="2" t="s">
        <v>43</v>
      </c>
      <c r="G317" s="2" t="s">
        <v>43</v>
      </c>
      <c r="H317" s="2" t="s">
        <v>43</v>
      </c>
      <c r="I317" s="2" t="s">
        <v>43</v>
      </c>
      <c r="J317" s="2" t="s">
        <v>43</v>
      </c>
      <c r="K317" s="2" t="s">
        <v>43</v>
      </c>
      <c r="L317" s="2" t="s">
        <v>43</v>
      </c>
      <c r="M317" s="2" t="s">
        <v>43</v>
      </c>
      <c r="N317" s="2" t="s">
        <v>43</v>
      </c>
      <c r="O317" s="2" t="s">
        <v>43</v>
      </c>
      <c r="P317" s="2" t="s">
        <v>43</v>
      </c>
      <c r="Q317" s="2" t="s">
        <v>43</v>
      </c>
      <c r="R317" s="2" t="s">
        <v>43</v>
      </c>
      <c r="S317" s="2" t="s">
        <v>43</v>
      </c>
      <c r="T317" s="2" t="s">
        <v>43</v>
      </c>
      <c r="U317" s="2" t="s">
        <v>43</v>
      </c>
      <c r="V317" s="2" t="s">
        <v>43</v>
      </c>
      <c r="W317" s="2" t="s">
        <v>43</v>
      </c>
      <c r="X317" s="2" t="s">
        <v>43</v>
      </c>
      <c r="Y317" s="2" t="s">
        <v>43</v>
      </c>
      <c r="Z317" s="2" t="s">
        <v>43</v>
      </c>
      <c r="AA317" s="2" t="s">
        <v>43</v>
      </c>
      <c r="AB317" s="2" t="s">
        <v>43</v>
      </c>
      <c r="AC317" s="2" t="s">
        <v>43</v>
      </c>
      <c r="AD317" s="2" t="s">
        <v>43</v>
      </c>
      <c r="AE317" s="2" t="s">
        <v>43</v>
      </c>
      <c r="AG317" s="2" t="s">
        <v>626</v>
      </c>
      <c r="AI317" s="2" t="s">
        <v>626</v>
      </c>
      <c r="AJ317" s="2">
        <v>0</v>
      </c>
      <c r="AK317" s="2" t="s">
        <v>43</v>
      </c>
    </row>
    <row r="318" spans="1:37" ht="15" customHeight="1" x14ac:dyDescent="0.35">
      <c r="A318" s="2" t="s">
        <v>164</v>
      </c>
      <c r="B318" s="2" t="s">
        <v>169</v>
      </c>
      <c r="C318" s="2" t="s">
        <v>165</v>
      </c>
      <c r="D318" s="2">
        <v>2023</v>
      </c>
      <c r="E318" s="2" t="s">
        <v>43</v>
      </c>
      <c r="F318" s="2" t="s">
        <v>43</v>
      </c>
      <c r="G318" s="2" t="s">
        <v>43</v>
      </c>
      <c r="H318" s="2" t="s">
        <v>43</v>
      </c>
      <c r="I318" s="2" t="s">
        <v>43</v>
      </c>
      <c r="J318" s="2" t="s">
        <v>43</v>
      </c>
      <c r="K318" s="2" t="s">
        <v>43</v>
      </c>
      <c r="L318" s="2" t="s">
        <v>43</v>
      </c>
      <c r="M318" s="2" t="s">
        <v>43</v>
      </c>
      <c r="N318" s="2" t="s">
        <v>43</v>
      </c>
      <c r="O318" s="2" t="s">
        <v>43</v>
      </c>
      <c r="P318" s="2" t="s">
        <v>43</v>
      </c>
      <c r="Q318" s="2" t="s">
        <v>43</v>
      </c>
      <c r="R318" s="2" t="s">
        <v>43</v>
      </c>
      <c r="S318" s="2" t="s">
        <v>43</v>
      </c>
      <c r="T318" s="2" t="s">
        <v>43</v>
      </c>
      <c r="U318" s="2" t="s">
        <v>43</v>
      </c>
      <c r="V318" s="2" t="s">
        <v>43</v>
      </c>
      <c r="W318" s="2" t="s">
        <v>43</v>
      </c>
      <c r="X318" s="2" t="s">
        <v>43</v>
      </c>
      <c r="Y318" s="2" t="s">
        <v>43</v>
      </c>
      <c r="Z318" s="2" t="s">
        <v>43</v>
      </c>
      <c r="AA318" s="2" t="s">
        <v>43</v>
      </c>
      <c r="AB318" s="2" t="s">
        <v>43</v>
      </c>
      <c r="AC318" s="2" t="s">
        <v>43</v>
      </c>
      <c r="AD318" s="2" t="s">
        <v>43</v>
      </c>
      <c r="AE318" s="2" t="s">
        <v>43</v>
      </c>
      <c r="AG318" s="2" t="s">
        <v>626</v>
      </c>
      <c r="AI318" s="2" t="s">
        <v>626</v>
      </c>
      <c r="AJ318" s="2">
        <v>0</v>
      </c>
      <c r="AK318" s="2" t="s">
        <v>43</v>
      </c>
    </row>
    <row r="319" spans="1:37" ht="15" customHeight="1" x14ac:dyDescent="0.35">
      <c r="A319" s="2" t="s">
        <v>567</v>
      </c>
      <c r="B319" s="2" t="s">
        <v>568</v>
      </c>
      <c r="C319" s="2" t="s">
        <v>568</v>
      </c>
      <c r="D319" s="2">
        <v>2023</v>
      </c>
      <c r="E319" s="2" t="s">
        <v>43</v>
      </c>
      <c r="F319" s="2" t="s">
        <v>43</v>
      </c>
      <c r="G319" s="2" t="s">
        <v>43</v>
      </c>
      <c r="H319" s="2" t="s">
        <v>43</v>
      </c>
      <c r="I319" s="2" t="s">
        <v>43</v>
      </c>
      <c r="J319" s="2" t="s">
        <v>43</v>
      </c>
      <c r="K319" s="2" t="s">
        <v>43</v>
      </c>
      <c r="L319" s="2" t="s">
        <v>43</v>
      </c>
      <c r="M319" s="2" t="s">
        <v>43</v>
      </c>
      <c r="N319" s="2" t="s">
        <v>43</v>
      </c>
      <c r="O319" s="2" t="s">
        <v>43</v>
      </c>
      <c r="P319" s="2" t="s">
        <v>43</v>
      </c>
      <c r="Q319" s="2" t="s">
        <v>43</v>
      </c>
      <c r="R319" s="2" t="s">
        <v>43</v>
      </c>
      <c r="S319" s="2" t="s">
        <v>43</v>
      </c>
      <c r="T319" s="2" t="s">
        <v>43</v>
      </c>
      <c r="U319" s="2" t="s">
        <v>43</v>
      </c>
      <c r="V319" s="2" t="s">
        <v>43</v>
      </c>
      <c r="W319" s="2" t="s">
        <v>43</v>
      </c>
      <c r="X319" s="2" t="s">
        <v>43</v>
      </c>
      <c r="Y319" s="2" t="s">
        <v>43</v>
      </c>
      <c r="Z319" s="2" t="s">
        <v>43</v>
      </c>
      <c r="AA319" s="2" t="s">
        <v>43</v>
      </c>
      <c r="AB319" s="2" t="s">
        <v>43</v>
      </c>
      <c r="AC319" s="2" t="s">
        <v>43</v>
      </c>
      <c r="AD319" s="2" t="s">
        <v>43</v>
      </c>
      <c r="AE319" s="2" t="s">
        <v>43</v>
      </c>
      <c r="AG319" s="2" t="s">
        <v>626</v>
      </c>
      <c r="AI319" s="2" t="s">
        <v>626</v>
      </c>
      <c r="AJ319" s="2">
        <v>0</v>
      </c>
      <c r="AK319" s="2" t="s">
        <v>43</v>
      </c>
    </row>
    <row r="320" spans="1:37" ht="15" customHeight="1" x14ac:dyDescent="0.35">
      <c r="A320" s="2" t="s">
        <v>569</v>
      </c>
      <c r="B320" s="2" t="s">
        <v>570</v>
      </c>
      <c r="C320" s="2" t="s">
        <v>570</v>
      </c>
      <c r="D320" s="2">
        <v>2023</v>
      </c>
      <c r="E320" s="2">
        <v>3.6040000000000001</v>
      </c>
      <c r="F320" s="2">
        <v>8.2910000000000004</v>
      </c>
      <c r="G320" s="2" t="s">
        <v>877</v>
      </c>
      <c r="H320" s="2">
        <v>1.1000000000000001</v>
      </c>
      <c r="I320" s="2">
        <v>0</v>
      </c>
      <c r="J320" s="2">
        <v>0</v>
      </c>
      <c r="K320" s="2">
        <v>0</v>
      </c>
      <c r="L320" s="2">
        <v>0</v>
      </c>
      <c r="M320" s="2" t="s">
        <v>627</v>
      </c>
      <c r="N320" s="2" t="s">
        <v>625</v>
      </c>
      <c r="O320" s="2" t="s">
        <v>625</v>
      </c>
      <c r="P320" s="2" t="s">
        <v>625</v>
      </c>
      <c r="Q320" s="2" t="s">
        <v>625</v>
      </c>
      <c r="R320" s="2" t="s">
        <v>625</v>
      </c>
      <c r="S320" s="2" t="s">
        <v>625</v>
      </c>
      <c r="T320" s="2" t="s">
        <v>625</v>
      </c>
      <c r="U320" s="2" t="s">
        <v>627</v>
      </c>
      <c r="V320" s="2" t="s">
        <v>625</v>
      </c>
      <c r="W320" s="2" t="s">
        <v>625</v>
      </c>
      <c r="X320" s="2" t="s">
        <v>625</v>
      </c>
      <c r="Y320" s="2" t="s">
        <v>625</v>
      </c>
      <c r="Z320" s="2" t="s">
        <v>625</v>
      </c>
      <c r="AA320" s="2" t="s">
        <v>625</v>
      </c>
      <c r="AB320" s="2" t="s">
        <v>625</v>
      </c>
      <c r="AC320" s="2" t="s">
        <v>625</v>
      </c>
      <c r="AD320" s="2" t="s">
        <v>627</v>
      </c>
      <c r="AE320" s="2" t="s">
        <v>625</v>
      </c>
      <c r="AG320" s="2" t="s">
        <v>629</v>
      </c>
      <c r="AI320" s="2" t="s">
        <v>626</v>
      </c>
      <c r="AJ320" s="2">
        <v>0</v>
      </c>
      <c r="AK320" s="2" t="s">
        <v>43</v>
      </c>
    </row>
    <row r="321" spans="1:37" ht="15" customHeight="1" x14ac:dyDescent="0.35">
      <c r="A321" s="2" t="s">
        <v>571</v>
      </c>
      <c r="B321" s="2" t="s">
        <v>572</v>
      </c>
      <c r="C321" s="2" t="s">
        <v>572</v>
      </c>
      <c r="D321" s="2">
        <v>2023</v>
      </c>
      <c r="E321" s="2">
        <v>0.14499999999999999</v>
      </c>
      <c r="F321" s="2" t="s">
        <v>625</v>
      </c>
      <c r="G321" s="2" t="s">
        <v>878</v>
      </c>
      <c r="H321" s="2">
        <v>0.9</v>
      </c>
      <c r="I321" s="2">
        <v>0</v>
      </c>
      <c r="J321" s="2">
        <v>0</v>
      </c>
      <c r="K321" s="2">
        <v>0</v>
      </c>
      <c r="L321" s="2">
        <v>0</v>
      </c>
      <c r="M321" s="2" t="s">
        <v>43</v>
      </c>
      <c r="N321" s="2" t="s">
        <v>625</v>
      </c>
      <c r="O321" s="2" t="s">
        <v>625</v>
      </c>
      <c r="P321" s="2" t="s">
        <v>625</v>
      </c>
      <c r="Q321" s="2" t="s">
        <v>625</v>
      </c>
      <c r="R321" s="2" t="s">
        <v>625</v>
      </c>
      <c r="S321" s="2" t="s">
        <v>625</v>
      </c>
      <c r="T321" s="2" t="s">
        <v>625</v>
      </c>
      <c r="U321" s="2" t="s">
        <v>43</v>
      </c>
      <c r="V321" s="2" t="s">
        <v>625</v>
      </c>
      <c r="W321" s="2" t="s">
        <v>625</v>
      </c>
      <c r="X321" s="2" t="s">
        <v>625</v>
      </c>
      <c r="Y321" s="2" t="s">
        <v>625</v>
      </c>
      <c r="Z321" s="2" t="s">
        <v>625</v>
      </c>
      <c r="AA321" s="2" t="s">
        <v>625</v>
      </c>
      <c r="AB321" s="2" t="s">
        <v>625</v>
      </c>
      <c r="AC321" s="2" t="s">
        <v>625</v>
      </c>
      <c r="AD321" s="197" t="s">
        <v>1175</v>
      </c>
      <c r="AE321" s="2" t="s">
        <v>625</v>
      </c>
      <c r="AG321" s="2" t="s">
        <v>629</v>
      </c>
      <c r="AI321" s="2" t="s">
        <v>626</v>
      </c>
      <c r="AJ321" s="2">
        <v>0</v>
      </c>
      <c r="AK321" s="2" t="s">
        <v>43</v>
      </c>
    </row>
    <row r="322" spans="1:37" ht="15" customHeight="1" x14ac:dyDescent="0.35">
      <c r="A322" s="2" t="s">
        <v>573</v>
      </c>
      <c r="B322" s="2" t="s">
        <v>574</v>
      </c>
      <c r="C322" s="2" t="s">
        <v>574</v>
      </c>
      <c r="D322" s="2">
        <v>2023</v>
      </c>
      <c r="E322" s="2">
        <v>0.36399999999999999</v>
      </c>
      <c r="F322" s="2" t="s">
        <v>625</v>
      </c>
      <c r="G322" s="2" t="s">
        <v>43</v>
      </c>
      <c r="H322" s="2">
        <v>2.1</v>
      </c>
      <c r="I322" s="2">
        <v>468</v>
      </c>
      <c r="J322" s="2">
        <v>0.64</v>
      </c>
      <c r="K322" s="2">
        <v>0.22</v>
      </c>
      <c r="L322" s="2" t="s">
        <v>625</v>
      </c>
      <c r="M322" s="2" t="s">
        <v>43</v>
      </c>
      <c r="N322" s="2" t="s">
        <v>625</v>
      </c>
      <c r="O322" s="2" t="s">
        <v>625</v>
      </c>
      <c r="P322" s="2" t="s">
        <v>625</v>
      </c>
      <c r="Q322" s="2" t="s">
        <v>625</v>
      </c>
      <c r="R322" s="2" t="s">
        <v>625</v>
      </c>
      <c r="S322" s="2" t="s">
        <v>625</v>
      </c>
      <c r="T322" s="2" t="s">
        <v>625</v>
      </c>
      <c r="U322" s="2" t="s">
        <v>43</v>
      </c>
      <c r="V322" s="2" t="s">
        <v>625</v>
      </c>
      <c r="W322" s="2" t="s">
        <v>625</v>
      </c>
      <c r="X322" s="2" t="s">
        <v>625</v>
      </c>
      <c r="Y322" s="2" t="s">
        <v>625</v>
      </c>
      <c r="Z322" s="2" t="s">
        <v>625</v>
      </c>
      <c r="AA322" s="2" t="s">
        <v>625</v>
      </c>
      <c r="AB322" s="2" t="s">
        <v>625</v>
      </c>
      <c r="AC322" s="2" t="s">
        <v>625</v>
      </c>
      <c r="AD322" s="2" t="s">
        <v>43</v>
      </c>
      <c r="AE322" s="2" t="s">
        <v>625</v>
      </c>
      <c r="AG322" s="2" t="s">
        <v>626</v>
      </c>
      <c r="AI322" s="2" t="s">
        <v>626</v>
      </c>
      <c r="AJ322" s="2">
        <v>0</v>
      </c>
      <c r="AK322" s="2" t="s">
        <v>43</v>
      </c>
    </row>
    <row r="323" spans="1:37" ht="15" customHeight="1" x14ac:dyDescent="0.35">
      <c r="A323" s="2" t="s">
        <v>575</v>
      </c>
      <c r="B323" s="2" t="s">
        <v>576</v>
      </c>
      <c r="C323" s="2" t="s">
        <v>576</v>
      </c>
      <c r="D323" s="2">
        <v>2023</v>
      </c>
      <c r="E323" s="2" t="s">
        <v>43</v>
      </c>
      <c r="F323" s="2" t="s">
        <v>43</v>
      </c>
      <c r="G323" s="2" t="s">
        <v>43</v>
      </c>
      <c r="H323" s="2" t="s">
        <v>43</v>
      </c>
      <c r="I323" s="2" t="s">
        <v>43</v>
      </c>
      <c r="J323" s="2" t="s">
        <v>43</v>
      </c>
      <c r="K323" s="2" t="s">
        <v>43</v>
      </c>
      <c r="L323" s="2" t="s">
        <v>43</v>
      </c>
      <c r="M323" s="2" t="s">
        <v>43</v>
      </c>
      <c r="N323" s="2" t="s">
        <v>43</v>
      </c>
      <c r="O323" s="2" t="s">
        <v>43</v>
      </c>
      <c r="P323" s="2" t="s">
        <v>43</v>
      </c>
      <c r="Q323" s="2" t="s">
        <v>43</v>
      </c>
      <c r="R323" s="2" t="s">
        <v>43</v>
      </c>
      <c r="S323" s="2" t="s">
        <v>43</v>
      </c>
      <c r="T323" s="2" t="s">
        <v>43</v>
      </c>
      <c r="U323" s="2" t="s">
        <v>43</v>
      </c>
      <c r="V323" s="2" t="s">
        <v>43</v>
      </c>
      <c r="W323" s="2" t="s">
        <v>43</v>
      </c>
      <c r="X323" s="2" t="s">
        <v>43</v>
      </c>
      <c r="Y323" s="2" t="s">
        <v>43</v>
      </c>
      <c r="Z323" s="2" t="s">
        <v>43</v>
      </c>
      <c r="AA323" s="2" t="s">
        <v>43</v>
      </c>
      <c r="AB323" s="2" t="s">
        <v>43</v>
      </c>
      <c r="AC323" s="2" t="s">
        <v>43</v>
      </c>
      <c r="AD323" s="2" t="s">
        <v>43</v>
      </c>
      <c r="AE323" s="2" t="s">
        <v>43</v>
      </c>
      <c r="AG323" s="2" t="s">
        <v>626</v>
      </c>
      <c r="AI323" s="2" t="s">
        <v>626</v>
      </c>
      <c r="AJ323" s="2">
        <v>0</v>
      </c>
      <c r="AK323" s="2" t="s">
        <v>43</v>
      </c>
    </row>
    <row r="324" spans="1:37" ht="15" customHeight="1" x14ac:dyDescent="0.35">
      <c r="A324" s="2" t="s">
        <v>577</v>
      </c>
      <c r="B324" s="2" t="s">
        <v>935</v>
      </c>
      <c r="C324" s="2" t="s">
        <v>578</v>
      </c>
      <c r="D324" s="2">
        <v>2023</v>
      </c>
      <c r="E324" s="2" t="s">
        <v>43</v>
      </c>
      <c r="F324" s="2" t="s">
        <v>43</v>
      </c>
      <c r="G324" s="2" t="s">
        <v>43</v>
      </c>
      <c r="H324" s="2" t="s">
        <v>43</v>
      </c>
      <c r="I324" s="2" t="s">
        <v>43</v>
      </c>
      <c r="J324" s="2" t="s">
        <v>43</v>
      </c>
      <c r="K324" s="2" t="s">
        <v>43</v>
      </c>
      <c r="L324" s="2" t="s">
        <v>43</v>
      </c>
      <c r="M324" s="2" t="s">
        <v>43</v>
      </c>
      <c r="N324" s="2" t="s">
        <v>43</v>
      </c>
      <c r="O324" s="2" t="s">
        <v>43</v>
      </c>
      <c r="P324" s="2" t="s">
        <v>43</v>
      </c>
      <c r="Q324" s="2" t="s">
        <v>43</v>
      </c>
      <c r="R324" s="2" t="s">
        <v>43</v>
      </c>
      <c r="S324" s="2" t="s">
        <v>43</v>
      </c>
      <c r="T324" s="2" t="s">
        <v>43</v>
      </c>
      <c r="U324" s="2" t="s">
        <v>43</v>
      </c>
      <c r="V324" s="2" t="s">
        <v>43</v>
      </c>
      <c r="W324" s="2" t="s">
        <v>43</v>
      </c>
      <c r="X324" s="2" t="s">
        <v>43</v>
      </c>
      <c r="Y324" s="2" t="s">
        <v>43</v>
      </c>
      <c r="Z324" s="2" t="s">
        <v>43</v>
      </c>
      <c r="AA324" s="2" t="s">
        <v>43</v>
      </c>
      <c r="AB324" s="2" t="s">
        <v>43</v>
      </c>
      <c r="AC324" s="2" t="s">
        <v>43</v>
      </c>
      <c r="AD324" s="2" t="s">
        <v>43</v>
      </c>
      <c r="AE324" s="2" t="s">
        <v>43</v>
      </c>
      <c r="AG324" s="2" t="s">
        <v>626</v>
      </c>
      <c r="AI324" s="2" t="s">
        <v>626</v>
      </c>
      <c r="AJ324" s="2">
        <v>0</v>
      </c>
      <c r="AK324" s="2" t="s">
        <v>43</v>
      </c>
    </row>
    <row r="325" spans="1:37" ht="15" customHeight="1" x14ac:dyDescent="0.35">
      <c r="A325" s="2" t="s">
        <v>579</v>
      </c>
      <c r="B325" s="2" t="s">
        <v>580</v>
      </c>
      <c r="C325" s="2" t="s">
        <v>580</v>
      </c>
      <c r="D325" s="2">
        <v>2023</v>
      </c>
      <c r="E325" s="2" t="s">
        <v>625</v>
      </c>
      <c r="F325" s="2" t="s">
        <v>625</v>
      </c>
      <c r="G325" s="2" t="s">
        <v>43</v>
      </c>
      <c r="H325" s="2">
        <v>2.1</v>
      </c>
      <c r="I325" s="2">
        <v>468</v>
      </c>
      <c r="J325" s="2">
        <v>0.64</v>
      </c>
      <c r="K325" s="2">
        <v>0.22</v>
      </c>
      <c r="L325" s="2" t="s">
        <v>625</v>
      </c>
      <c r="M325" s="2" t="s">
        <v>43</v>
      </c>
      <c r="N325" s="2" t="s">
        <v>625</v>
      </c>
      <c r="O325" s="2" t="s">
        <v>625</v>
      </c>
      <c r="P325" s="2" t="s">
        <v>625</v>
      </c>
      <c r="Q325" s="2" t="s">
        <v>625</v>
      </c>
      <c r="R325" s="2" t="s">
        <v>625</v>
      </c>
      <c r="S325" s="2" t="s">
        <v>625</v>
      </c>
      <c r="T325" s="2" t="s">
        <v>625</v>
      </c>
      <c r="U325" s="2" t="s">
        <v>43</v>
      </c>
      <c r="V325" s="2" t="s">
        <v>625</v>
      </c>
      <c r="W325" s="2" t="s">
        <v>625</v>
      </c>
      <c r="X325" s="2" t="s">
        <v>625</v>
      </c>
      <c r="Y325" s="2" t="s">
        <v>625</v>
      </c>
      <c r="Z325" s="2" t="s">
        <v>625</v>
      </c>
      <c r="AA325" s="2" t="s">
        <v>625</v>
      </c>
      <c r="AB325" s="2" t="s">
        <v>625</v>
      </c>
      <c r="AC325" s="2" t="s">
        <v>625</v>
      </c>
      <c r="AD325" s="2" t="s">
        <v>43</v>
      </c>
      <c r="AE325" s="2" t="s">
        <v>625</v>
      </c>
      <c r="AG325" s="2" t="s">
        <v>626</v>
      </c>
      <c r="AI325" s="2" t="s">
        <v>626</v>
      </c>
      <c r="AJ325" s="2">
        <v>0</v>
      </c>
      <c r="AK325" s="2" t="s">
        <v>43</v>
      </c>
    </row>
    <row r="326" spans="1:37" ht="15" customHeight="1" x14ac:dyDescent="0.35">
      <c r="A326" s="2" t="s">
        <v>581</v>
      </c>
      <c r="B326" s="2" t="s">
        <v>582</v>
      </c>
      <c r="C326" s="2" t="s">
        <v>582</v>
      </c>
      <c r="D326" s="2">
        <v>2023</v>
      </c>
      <c r="E326" s="2">
        <v>0.439</v>
      </c>
      <c r="F326" s="2" t="s">
        <v>625</v>
      </c>
      <c r="G326" s="2" t="s">
        <v>879</v>
      </c>
      <c r="H326" s="2">
        <v>1.1000000000000001</v>
      </c>
      <c r="I326" s="2">
        <v>0</v>
      </c>
      <c r="J326" s="2">
        <v>0</v>
      </c>
      <c r="K326" s="2">
        <v>0</v>
      </c>
      <c r="L326" s="2">
        <v>0</v>
      </c>
      <c r="M326" s="2" t="s">
        <v>627</v>
      </c>
      <c r="N326" s="2" t="s">
        <v>625</v>
      </c>
      <c r="O326" s="2" t="s">
        <v>625</v>
      </c>
      <c r="P326" s="2" t="s">
        <v>625</v>
      </c>
      <c r="Q326" s="2" t="s">
        <v>625</v>
      </c>
      <c r="R326" s="2" t="s">
        <v>625</v>
      </c>
      <c r="S326" s="2" t="s">
        <v>625</v>
      </c>
      <c r="T326" s="2" t="s">
        <v>625</v>
      </c>
      <c r="U326" s="2" t="s">
        <v>627</v>
      </c>
      <c r="V326" s="2" t="s">
        <v>625</v>
      </c>
      <c r="W326" s="2" t="s">
        <v>625</v>
      </c>
      <c r="X326" s="2" t="s">
        <v>625</v>
      </c>
      <c r="Y326" s="2" t="s">
        <v>625</v>
      </c>
      <c r="Z326" s="2" t="s">
        <v>625</v>
      </c>
      <c r="AA326" s="2" t="s">
        <v>625</v>
      </c>
      <c r="AB326" s="2" t="s">
        <v>625</v>
      </c>
      <c r="AC326" s="2" t="s">
        <v>625</v>
      </c>
      <c r="AD326" s="2" t="s">
        <v>43</v>
      </c>
      <c r="AE326" s="2" t="s">
        <v>625</v>
      </c>
      <c r="AG326" s="2" t="s">
        <v>629</v>
      </c>
      <c r="AI326" s="2" t="s">
        <v>626</v>
      </c>
      <c r="AJ326" s="2">
        <v>0</v>
      </c>
      <c r="AK326" s="2" t="s">
        <v>43</v>
      </c>
    </row>
    <row r="327" spans="1:37" ht="15" customHeight="1" x14ac:dyDescent="0.35">
      <c r="A327" s="2" t="s">
        <v>583</v>
      </c>
      <c r="B327" s="2" t="s">
        <v>584</v>
      </c>
      <c r="C327" s="2" t="s">
        <v>584</v>
      </c>
      <c r="D327" s="2">
        <v>2023</v>
      </c>
      <c r="E327" s="2">
        <v>0.65800000000000003</v>
      </c>
      <c r="F327" s="2" t="s">
        <v>625</v>
      </c>
      <c r="G327" s="2" t="s">
        <v>880</v>
      </c>
      <c r="H327" s="2">
        <v>3.1</v>
      </c>
      <c r="I327" s="2">
        <v>0</v>
      </c>
      <c r="J327" s="2">
        <v>0</v>
      </c>
      <c r="K327" s="2">
        <v>1</v>
      </c>
      <c r="L327" s="2">
        <v>0</v>
      </c>
      <c r="M327" s="2" t="s">
        <v>43</v>
      </c>
      <c r="N327" s="2" t="s">
        <v>625</v>
      </c>
      <c r="O327" s="2" t="s">
        <v>625</v>
      </c>
      <c r="P327" s="2" t="s">
        <v>625</v>
      </c>
      <c r="Q327" s="2" t="s">
        <v>625</v>
      </c>
      <c r="R327" s="2" t="s">
        <v>625</v>
      </c>
      <c r="S327" s="2" t="s">
        <v>625</v>
      </c>
      <c r="T327" s="2" t="s">
        <v>625</v>
      </c>
      <c r="U327" s="2" t="s">
        <v>43</v>
      </c>
      <c r="V327" s="2" t="s">
        <v>625</v>
      </c>
      <c r="W327" s="2" t="s">
        <v>625</v>
      </c>
      <c r="X327" s="2" t="s">
        <v>625</v>
      </c>
      <c r="Y327" s="2" t="s">
        <v>625</v>
      </c>
      <c r="Z327" s="2" t="s">
        <v>625</v>
      </c>
      <c r="AA327" s="2" t="s">
        <v>625</v>
      </c>
      <c r="AB327" s="2" t="s">
        <v>625</v>
      </c>
      <c r="AC327" s="2" t="s">
        <v>625</v>
      </c>
      <c r="AD327" s="2" t="s">
        <v>43</v>
      </c>
      <c r="AE327" s="2" t="s">
        <v>625</v>
      </c>
      <c r="AG327" s="2" t="s">
        <v>629</v>
      </c>
      <c r="AI327" s="2" t="s">
        <v>626</v>
      </c>
      <c r="AJ327" s="2">
        <v>0</v>
      </c>
      <c r="AK327" s="2" t="s">
        <v>43</v>
      </c>
    </row>
    <row r="328" spans="1:37" ht="15" customHeight="1" x14ac:dyDescent="0.35">
      <c r="A328" s="2" t="s">
        <v>583</v>
      </c>
      <c r="B328" s="2" t="s">
        <v>585</v>
      </c>
      <c r="C328" s="2" t="s">
        <v>585</v>
      </c>
      <c r="D328" s="2">
        <v>2023</v>
      </c>
      <c r="E328" s="2">
        <v>0.72699999999999998</v>
      </c>
      <c r="F328" s="2" t="s">
        <v>625</v>
      </c>
      <c r="G328" s="2" t="s">
        <v>880</v>
      </c>
      <c r="H328" s="2">
        <v>3.1</v>
      </c>
      <c r="I328" s="2">
        <v>0</v>
      </c>
      <c r="J328" s="2">
        <v>0</v>
      </c>
      <c r="K328" s="2">
        <v>1</v>
      </c>
      <c r="L328" s="2">
        <v>0</v>
      </c>
      <c r="M328" s="2" t="s">
        <v>43</v>
      </c>
      <c r="N328" s="2" t="s">
        <v>625</v>
      </c>
      <c r="O328" s="2" t="s">
        <v>625</v>
      </c>
      <c r="P328" s="2" t="s">
        <v>625</v>
      </c>
      <c r="Q328" s="2" t="s">
        <v>625</v>
      </c>
      <c r="R328" s="2" t="s">
        <v>625</v>
      </c>
      <c r="S328" s="2" t="s">
        <v>625</v>
      </c>
      <c r="T328" s="2" t="s">
        <v>625</v>
      </c>
      <c r="U328" s="2" t="s">
        <v>43</v>
      </c>
      <c r="V328" s="2" t="s">
        <v>625</v>
      </c>
      <c r="W328" s="2" t="s">
        <v>625</v>
      </c>
      <c r="X328" s="2" t="s">
        <v>625</v>
      </c>
      <c r="Y328" s="2" t="s">
        <v>625</v>
      </c>
      <c r="Z328" s="2" t="s">
        <v>625</v>
      </c>
      <c r="AA328" s="2" t="s">
        <v>625</v>
      </c>
      <c r="AB328" s="2" t="s">
        <v>625</v>
      </c>
      <c r="AC328" s="2" t="s">
        <v>625</v>
      </c>
      <c r="AD328" s="2" t="s">
        <v>43</v>
      </c>
      <c r="AE328" s="2" t="s">
        <v>625</v>
      </c>
      <c r="AG328" s="2" t="s">
        <v>629</v>
      </c>
      <c r="AI328" s="2" t="s">
        <v>626</v>
      </c>
      <c r="AJ328" s="2">
        <v>0</v>
      </c>
      <c r="AK328" s="2" t="s">
        <v>43</v>
      </c>
    </row>
    <row r="329" spans="1:37" ht="15" customHeight="1" x14ac:dyDescent="0.35">
      <c r="A329" s="2" t="s">
        <v>583</v>
      </c>
      <c r="B329" s="2" t="s">
        <v>586</v>
      </c>
      <c r="C329" s="2" t="s">
        <v>586</v>
      </c>
      <c r="D329" s="2">
        <v>2023</v>
      </c>
      <c r="E329" s="2">
        <v>1.37</v>
      </c>
      <c r="F329" s="2" t="s">
        <v>625</v>
      </c>
      <c r="G329" s="2" t="s">
        <v>880</v>
      </c>
      <c r="H329" s="2">
        <v>3.1</v>
      </c>
      <c r="I329" s="2">
        <v>0</v>
      </c>
      <c r="J329" s="2">
        <v>0</v>
      </c>
      <c r="K329" s="2">
        <v>1</v>
      </c>
      <c r="L329" s="2">
        <v>0</v>
      </c>
      <c r="M329" s="2" t="s">
        <v>43</v>
      </c>
      <c r="N329" s="2" t="s">
        <v>625</v>
      </c>
      <c r="O329" s="2" t="s">
        <v>625</v>
      </c>
      <c r="P329" s="2" t="s">
        <v>625</v>
      </c>
      <c r="Q329" s="2" t="s">
        <v>625</v>
      </c>
      <c r="R329" s="2" t="s">
        <v>625</v>
      </c>
      <c r="S329" s="2" t="s">
        <v>625</v>
      </c>
      <c r="T329" s="2" t="s">
        <v>625</v>
      </c>
      <c r="U329" s="2" t="s">
        <v>43</v>
      </c>
      <c r="V329" s="2" t="s">
        <v>625</v>
      </c>
      <c r="W329" s="2" t="s">
        <v>625</v>
      </c>
      <c r="X329" s="2" t="s">
        <v>625</v>
      </c>
      <c r="Y329" s="2" t="s">
        <v>625</v>
      </c>
      <c r="Z329" s="2" t="s">
        <v>625</v>
      </c>
      <c r="AA329" s="2" t="s">
        <v>625</v>
      </c>
      <c r="AB329" s="2" t="s">
        <v>625</v>
      </c>
      <c r="AC329" s="2" t="s">
        <v>625</v>
      </c>
      <c r="AD329" s="2" t="s">
        <v>43</v>
      </c>
      <c r="AE329" s="2" t="s">
        <v>625</v>
      </c>
      <c r="AG329" s="2" t="s">
        <v>629</v>
      </c>
      <c r="AI329" s="2" t="s">
        <v>626</v>
      </c>
      <c r="AJ329" s="2">
        <v>0</v>
      </c>
      <c r="AK329" s="2" t="s">
        <v>43</v>
      </c>
    </row>
    <row r="330" spans="1:37" ht="15" customHeight="1" x14ac:dyDescent="0.35">
      <c r="A330" s="2" t="s">
        <v>583</v>
      </c>
      <c r="B330" s="2" t="s">
        <v>587</v>
      </c>
      <c r="C330" s="2" t="s">
        <v>587</v>
      </c>
      <c r="D330" s="2">
        <v>2023</v>
      </c>
      <c r="E330" s="2">
        <v>0.193</v>
      </c>
      <c r="F330" s="2" t="s">
        <v>625</v>
      </c>
      <c r="G330" s="2" t="s">
        <v>880</v>
      </c>
      <c r="H330" s="2">
        <v>3.1</v>
      </c>
      <c r="I330" s="2">
        <v>0</v>
      </c>
      <c r="J330" s="2">
        <v>0</v>
      </c>
      <c r="K330" s="2">
        <v>1</v>
      </c>
      <c r="L330" s="2">
        <v>0</v>
      </c>
      <c r="M330" s="2" t="s">
        <v>43</v>
      </c>
      <c r="N330" s="2" t="s">
        <v>625</v>
      </c>
      <c r="O330" s="2" t="s">
        <v>625</v>
      </c>
      <c r="P330" s="2" t="s">
        <v>625</v>
      </c>
      <c r="Q330" s="2" t="s">
        <v>625</v>
      </c>
      <c r="R330" s="2" t="s">
        <v>625</v>
      </c>
      <c r="S330" s="2" t="s">
        <v>625</v>
      </c>
      <c r="T330" s="2" t="s">
        <v>625</v>
      </c>
      <c r="U330" s="2" t="s">
        <v>43</v>
      </c>
      <c r="V330" s="2" t="s">
        <v>625</v>
      </c>
      <c r="W330" s="2" t="s">
        <v>625</v>
      </c>
      <c r="X330" s="2" t="s">
        <v>625</v>
      </c>
      <c r="Y330" s="2" t="s">
        <v>625</v>
      </c>
      <c r="Z330" s="2" t="s">
        <v>625</v>
      </c>
      <c r="AA330" s="2" t="s">
        <v>625</v>
      </c>
      <c r="AB330" s="2" t="s">
        <v>625</v>
      </c>
      <c r="AC330" s="2" t="s">
        <v>625</v>
      </c>
      <c r="AD330" s="2" t="s">
        <v>43</v>
      </c>
      <c r="AE330" s="2" t="s">
        <v>625</v>
      </c>
      <c r="AG330" s="2" t="s">
        <v>629</v>
      </c>
      <c r="AI330" s="2" t="s">
        <v>626</v>
      </c>
      <c r="AJ330" s="2">
        <v>0</v>
      </c>
      <c r="AK330" s="2" t="s">
        <v>43</v>
      </c>
    </row>
    <row r="331" spans="1:37" ht="15" customHeight="1" x14ac:dyDescent="0.35">
      <c r="A331" s="2" t="s">
        <v>583</v>
      </c>
      <c r="B331" s="2" t="s">
        <v>588</v>
      </c>
      <c r="C331" s="2" t="s">
        <v>588</v>
      </c>
      <c r="D331" s="2">
        <v>2023</v>
      </c>
      <c r="E331" s="2">
        <v>0.92300000000000004</v>
      </c>
      <c r="F331" s="2" t="s">
        <v>625</v>
      </c>
      <c r="G331" s="2" t="s">
        <v>880</v>
      </c>
      <c r="H331" s="2">
        <v>3.1</v>
      </c>
      <c r="I331" s="2">
        <v>0</v>
      </c>
      <c r="J331" s="2">
        <v>0</v>
      </c>
      <c r="K331" s="2">
        <v>1</v>
      </c>
      <c r="L331" s="2">
        <v>0</v>
      </c>
      <c r="M331" s="2" t="s">
        <v>43</v>
      </c>
      <c r="N331" s="2" t="s">
        <v>625</v>
      </c>
      <c r="O331" s="2" t="s">
        <v>625</v>
      </c>
      <c r="P331" s="2" t="s">
        <v>625</v>
      </c>
      <c r="Q331" s="2" t="s">
        <v>625</v>
      </c>
      <c r="R331" s="2" t="s">
        <v>625</v>
      </c>
      <c r="S331" s="2" t="s">
        <v>625</v>
      </c>
      <c r="T331" s="2" t="s">
        <v>625</v>
      </c>
      <c r="U331" s="2" t="s">
        <v>43</v>
      </c>
      <c r="V331" s="2" t="s">
        <v>625</v>
      </c>
      <c r="W331" s="2" t="s">
        <v>625</v>
      </c>
      <c r="X331" s="2" t="s">
        <v>625</v>
      </c>
      <c r="Y331" s="2" t="s">
        <v>625</v>
      </c>
      <c r="Z331" s="2" t="s">
        <v>625</v>
      </c>
      <c r="AA331" s="2" t="s">
        <v>625</v>
      </c>
      <c r="AB331" s="2" t="s">
        <v>625</v>
      </c>
      <c r="AC331" s="2" t="s">
        <v>625</v>
      </c>
      <c r="AD331" s="2" t="s">
        <v>43</v>
      </c>
      <c r="AE331" s="2" t="s">
        <v>625</v>
      </c>
      <c r="AG331" s="2" t="s">
        <v>629</v>
      </c>
      <c r="AI331" s="2" t="s">
        <v>626</v>
      </c>
      <c r="AJ331" s="2">
        <v>0</v>
      </c>
      <c r="AK331" s="2" t="s">
        <v>43</v>
      </c>
    </row>
    <row r="332" spans="1:37" ht="15" customHeight="1" x14ac:dyDescent="0.35">
      <c r="A332" s="2" t="s">
        <v>583</v>
      </c>
      <c r="B332" s="2" t="s">
        <v>589</v>
      </c>
      <c r="C332" s="2" t="s">
        <v>589</v>
      </c>
      <c r="D332" s="2">
        <v>2023</v>
      </c>
      <c r="E332" s="2">
        <v>0.313</v>
      </c>
      <c r="F332" s="2" t="s">
        <v>625</v>
      </c>
      <c r="G332" s="2" t="s">
        <v>880</v>
      </c>
      <c r="H332" s="2">
        <v>3.1</v>
      </c>
      <c r="I332" s="2">
        <v>0</v>
      </c>
      <c r="J332" s="2">
        <v>0</v>
      </c>
      <c r="K332" s="2">
        <v>1</v>
      </c>
      <c r="L332" s="2">
        <v>0</v>
      </c>
      <c r="M332" s="2" t="s">
        <v>43</v>
      </c>
      <c r="N332" s="2" t="s">
        <v>625</v>
      </c>
      <c r="O332" s="2" t="s">
        <v>625</v>
      </c>
      <c r="P332" s="2" t="s">
        <v>625</v>
      </c>
      <c r="Q332" s="2" t="s">
        <v>625</v>
      </c>
      <c r="R332" s="2" t="s">
        <v>625</v>
      </c>
      <c r="S332" s="2" t="s">
        <v>625</v>
      </c>
      <c r="T332" s="2" t="s">
        <v>625</v>
      </c>
      <c r="U332" s="2" t="s">
        <v>43</v>
      </c>
      <c r="V332" s="2" t="s">
        <v>625</v>
      </c>
      <c r="W332" s="2" t="s">
        <v>625</v>
      </c>
      <c r="X332" s="2" t="s">
        <v>625</v>
      </c>
      <c r="Y332" s="2" t="s">
        <v>625</v>
      </c>
      <c r="Z332" s="2" t="s">
        <v>625</v>
      </c>
      <c r="AA332" s="2" t="s">
        <v>625</v>
      </c>
      <c r="AB332" s="2" t="s">
        <v>625</v>
      </c>
      <c r="AC332" s="2" t="s">
        <v>625</v>
      </c>
      <c r="AD332" s="2" t="s">
        <v>43</v>
      </c>
      <c r="AE332" s="2" t="s">
        <v>625</v>
      </c>
      <c r="AG332" s="2" t="s">
        <v>629</v>
      </c>
      <c r="AI332" s="2" t="s">
        <v>626</v>
      </c>
      <c r="AJ332" s="2">
        <v>0</v>
      </c>
      <c r="AK332" s="2" t="s">
        <v>43</v>
      </c>
    </row>
    <row r="333" spans="1:37" ht="15" customHeight="1" x14ac:dyDescent="0.35">
      <c r="A333" s="2" t="s">
        <v>583</v>
      </c>
      <c r="B333" s="2" t="s">
        <v>590</v>
      </c>
      <c r="C333" s="2" t="s">
        <v>590</v>
      </c>
      <c r="D333" s="2">
        <v>2023</v>
      </c>
      <c r="E333" s="2">
        <v>0.16400000000000001</v>
      </c>
      <c r="F333" s="2" t="s">
        <v>625</v>
      </c>
      <c r="G333" s="2" t="s">
        <v>880</v>
      </c>
      <c r="H333" s="2">
        <v>3.1</v>
      </c>
      <c r="I333" s="2">
        <v>0</v>
      </c>
      <c r="J333" s="2">
        <v>0</v>
      </c>
      <c r="K333" s="2">
        <v>1</v>
      </c>
      <c r="L333" s="2">
        <v>0</v>
      </c>
      <c r="M333" s="2" t="s">
        <v>43</v>
      </c>
      <c r="N333" s="2" t="s">
        <v>625</v>
      </c>
      <c r="O333" s="2" t="s">
        <v>625</v>
      </c>
      <c r="P333" s="2" t="s">
        <v>625</v>
      </c>
      <c r="Q333" s="2" t="s">
        <v>625</v>
      </c>
      <c r="R333" s="2" t="s">
        <v>625</v>
      </c>
      <c r="S333" s="2" t="s">
        <v>625</v>
      </c>
      <c r="T333" s="2" t="s">
        <v>625</v>
      </c>
      <c r="U333" s="2" t="s">
        <v>43</v>
      </c>
      <c r="V333" s="2" t="s">
        <v>625</v>
      </c>
      <c r="W333" s="2" t="s">
        <v>625</v>
      </c>
      <c r="X333" s="2" t="s">
        <v>625</v>
      </c>
      <c r="Y333" s="2" t="s">
        <v>625</v>
      </c>
      <c r="Z333" s="2" t="s">
        <v>625</v>
      </c>
      <c r="AA333" s="2" t="s">
        <v>625</v>
      </c>
      <c r="AB333" s="2" t="s">
        <v>625</v>
      </c>
      <c r="AC333" s="2" t="s">
        <v>625</v>
      </c>
      <c r="AD333" s="2" t="s">
        <v>43</v>
      </c>
      <c r="AE333" s="2" t="s">
        <v>625</v>
      </c>
      <c r="AG333" s="2" t="s">
        <v>629</v>
      </c>
      <c r="AI333" s="2" t="s">
        <v>626</v>
      </c>
      <c r="AJ333" s="2">
        <v>0</v>
      </c>
      <c r="AK333" s="2" t="s">
        <v>43</v>
      </c>
    </row>
    <row r="334" spans="1:37" ht="15" customHeight="1" x14ac:dyDescent="0.35">
      <c r="A334" s="2" t="s">
        <v>583</v>
      </c>
      <c r="B334" s="2" t="s">
        <v>591</v>
      </c>
      <c r="C334" s="2" t="s">
        <v>591</v>
      </c>
      <c r="D334" s="2">
        <v>2023</v>
      </c>
      <c r="E334" s="2">
        <v>0.121</v>
      </c>
      <c r="F334" s="2" t="s">
        <v>625</v>
      </c>
      <c r="G334" s="2" t="s">
        <v>880</v>
      </c>
      <c r="H334" s="2">
        <v>3.1</v>
      </c>
      <c r="I334" s="2">
        <v>0</v>
      </c>
      <c r="J334" s="2">
        <v>0</v>
      </c>
      <c r="K334" s="2">
        <v>1</v>
      </c>
      <c r="L334" s="2">
        <v>0</v>
      </c>
      <c r="M334" s="2" t="s">
        <v>43</v>
      </c>
      <c r="N334" s="2" t="s">
        <v>625</v>
      </c>
      <c r="O334" s="2" t="s">
        <v>625</v>
      </c>
      <c r="P334" s="2" t="s">
        <v>625</v>
      </c>
      <c r="Q334" s="2" t="s">
        <v>625</v>
      </c>
      <c r="R334" s="2" t="s">
        <v>625</v>
      </c>
      <c r="S334" s="2" t="s">
        <v>625</v>
      </c>
      <c r="T334" s="2" t="s">
        <v>625</v>
      </c>
      <c r="U334" s="2" t="s">
        <v>43</v>
      </c>
      <c r="V334" s="2" t="s">
        <v>625</v>
      </c>
      <c r="W334" s="2" t="s">
        <v>625</v>
      </c>
      <c r="X334" s="2" t="s">
        <v>625</v>
      </c>
      <c r="Y334" s="2" t="s">
        <v>625</v>
      </c>
      <c r="Z334" s="2" t="s">
        <v>625</v>
      </c>
      <c r="AA334" s="2" t="s">
        <v>625</v>
      </c>
      <c r="AB334" s="2" t="s">
        <v>625</v>
      </c>
      <c r="AC334" s="2" t="s">
        <v>625</v>
      </c>
      <c r="AD334" s="2" t="s">
        <v>43</v>
      </c>
      <c r="AE334" s="2" t="s">
        <v>625</v>
      </c>
      <c r="AG334" s="2" t="s">
        <v>629</v>
      </c>
      <c r="AI334" s="2" t="s">
        <v>626</v>
      </c>
      <c r="AJ334" s="2">
        <v>0</v>
      </c>
      <c r="AK334" s="2" t="s">
        <v>43</v>
      </c>
    </row>
    <row r="335" spans="1:37" ht="15" customHeight="1" x14ac:dyDescent="0.35">
      <c r="A335" s="2" t="s">
        <v>602</v>
      </c>
      <c r="B335" s="2" t="s">
        <v>603</v>
      </c>
      <c r="C335" s="2" t="s">
        <v>603</v>
      </c>
      <c r="D335" s="2">
        <v>2023</v>
      </c>
      <c r="E335" s="2" t="s">
        <v>625</v>
      </c>
      <c r="F335" s="2" t="s">
        <v>625</v>
      </c>
      <c r="G335" s="2" t="s">
        <v>43</v>
      </c>
      <c r="H335" s="2">
        <v>2.1</v>
      </c>
      <c r="I335" s="2">
        <v>468</v>
      </c>
      <c r="J335" s="2">
        <v>0.64</v>
      </c>
      <c r="K335" s="2">
        <v>0.22</v>
      </c>
      <c r="L335" s="2" t="s">
        <v>625</v>
      </c>
      <c r="M335" s="2" t="s">
        <v>43</v>
      </c>
      <c r="N335" s="2" t="s">
        <v>625</v>
      </c>
      <c r="O335" s="2" t="s">
        <v>625</v>
      </c>
      <c r="P335" s="2" t="s">
        <v>625</v>
      </c>
      <c r="Q335" s="2" t="s">
        <v>625</v>
      </c>
      <c r="R335" s="2" t="s">
        <v>625</v>
      </c>
      <c r="S335" s="2" t="s">
        <v>625</v>
      </c>
      <c r="T335" s="2" t="s">
        <v>625</v>
      </c>
      <c r="U335" s="2" t="s">
        <v>43</v>
      </c>
      <c r="V335" s="2" t="s">
        <v>625</v>
      </c>
      <c r="W335" s="2" t="s">
        <v>625</v>
      </c>
      <c r="X335" s="2" t="s">
        <v>625</v>
      </c>
      <c r="Y335" s="2" t="s">
        <v>625</v>
      </c>
      <c r="Z335" s="2" t="s">
        <v>625</v>
      </c>
      <c r="AA335" s="2" t="s">
        <v>625</v>
      </c>
      <c r="AB335" s="2" t="s">
        <v>625</v>
      </c>
      <c r="AC335" s="2" t="s">
        <v>625</v>
      </c>
      <c r="AD335" s="2" t="s">
        <v>43</v>
      </c>
      <c r="AE335" s="2" t="s">
        <v>625</v>
      </c>
      <c r="AG335" s="2" t="s">
        <v>626</v>
      </c>
      <c r="AI335" s="2" t="s">
        <v>626</v>
      </c>
      <c r="AJ335" s="2">
        <v>0</v>
      </c>
      <c r="AK335" s="2" t="s">
        <v>43</v>
      </c>
    </row>
    <row r="336" spans="1:37" ht="15" customHeight="1" x14ac:dyDescent="0.35">
      <c r="A336" s="2" t="s">
        <v>604</v>
      </c>
      <c r="B336" s="2" t="s">
        <v>605</v>
      </c>
      <c r="C336" s="2" t="s">
        <v>605</v>
      </c>
      <c r="D336" s="2">
        <v>2023</v>
      </c>
      <c r="E336" s="2">
        <v>0.37</v>
      </c>
      <c r="F336" s="2">
        <v>15.5</v>
      </c>
      <c r="G336" s="2" t="s">
        <v>741</v>
      </c>
      <c r="H336" s="2">
        <v>1.1000000000000001</v>
      </c>
      <c r="I336" s="2">
        <v>0</v>
      </c>
      <c r="J336" s="2">
        <v>0</v>
      </c>
      <c r="K336" s="2">
        <v>0</v>
      </c>
      <c r="L336" s="2">
        <v>0</v>
      </c>
      <c r="M336" s="2" t="s">
        <v>43</v>
      </c>
      <c r="N336" s="2" t="s">
        <v>625</v>
      </c>
      <c r="O336" s="2" t="s">
        <v>625</v>
      </c>
      <c r="P336" s="2" t="s">
        <v>625</v>
      </c>
      <c r="Q336" s="2" t="s">
        <v>625</v>
      </c>
      <c r="R336" s="2" t="s">
        <v>625</v>
      </c>
      <c r="S336" s="2" t="s">
        <v>625</v>
      </c>
      <c r="T336" s="2" t="s">
        <v>625</v>
      </c>
      <c r="U336" s="2" t="s">
        <v>43</v>
      </c>
      <c r="V336" s="2" t="s">
        <v>625</v>
      </c>
      <c r="W336" s="2" t="s">
        <v>625</v>
      </c>
      <c r="X336" s="2" t="s">
        <v>625</v>
      </c>
      <c r="Y336" s="2" t="s">
        <v>625</v>
      </c>
      <c r="Z336" s="2" t="s">
        <v>625</v>
      </c>
      <c r="AA336" s="2" t="s">
        <v>625</v>
      </c>
      <c r="AB336" s="2" t="s">
        <v>625</v>
      </c>
      <c r="AC336" s="2" t="s">
        <v>625</v>
      </c>
      <c r="AD336" s="2" t="s">
        <v>43</v>
      </c>
      <c r="AE336" s="2" t="s">
        <v>625</v>
      </c>
      <c r="AG336" s="2" t="s">
        <v>629</v>
      </c>
      <c r="AI336" s="2" t="s">
        <v>626</v>
      </c>
      <c r="AJ336" s="2">
        <v>0</v>
      </c>
      <c r="AK336" s="2" t="s">
        <v>43</v>
      </c>
    </row>
    <row r="337" spans="1:37" ht="15" customHeight="1" x14ac:dyDescent="0.35">
      <c r="A337" s="2" t="s">
        <v>583</v>
      </c>
      <c r="B337" s="2" t="s">
        <v>592</v>
      </c>
      <c r="C337" s="2" t="s">
        <v>592</v>
      </c>
      <c r="D337" s="2">
        <v>2023</v>
      </c>
      <c r="E337" s="2">
        <v>0.94499999999999995</v>
      </c>
      <c r="F337" s="2" t="s">
        <v>625</v>
      </c>
      <c r="G337" s="2" t="s">
        <v>880</v>
      </c>
      <c r="H337" s="2">
        <v>3.1</v>
      </c>
      <c r="I337" s="2">
        <v>0</v>
      </c>
      <c r="J337" s="2">
        <v>0</v>
      </c>
      <c r="K337" s="2">
        <v>1</v>
      </c>
      <c r="L337" s="2">
        <v>0</v>
      </c>
      <c r="M337" s="2" t="s">
        <v>43</v>
      </c>
      <c r="N337" s="2" t="s">
        <v>625</v>
      </c>
      <c r="O337" s="2" t="s">
        <v>625</v>
      </c>
      <c r="P337" s="2" t="s">
        <v>625</v>
      </c>
      <c r="Q337" s="2" t="s">
        <v>625</v>
      </c>
      <c r="R337" s="2" t="s">
        <v>625</v>
      </c>
      <c r="S337" s="2" t="s">
        <v>625</v>
      </c>
      <c r="T337" s="2" t="s">
        <v>625</v>
      </c>
      <c r="U337" s="2" t="s">
        <v>43</v>
      </c>
      <c r="V337" s="2" t="s">
        <v>625</v>
      </c>
      <c r="W337" s="2" t="s">
        <v>625</v>
      </c>
      <c r="X337" s="2" t="s">
        <v>625</v>
      </c>
      <c r="Y337" s="2" t="s">
        <v>625</v>
      </c>
      <c r="Z337" s="2" t="s">
        <v>625</v>
      </c>
      <c r="AA337" s="2" t="s">
        <v>625</v>
      </c>
      <c r="AB337" s="2" t="s">
        <v>625</v>
      </c>
      <c r="AC337" s="2" t="s">
        <v>625</v>
      </c>
      <c r="AD337" s="2" t="s">
        <v>43</v>
      </c>
      <c r="AE337" s="2" t="s">
        <v>625</v>
      </c>
      <c r="AG337" s="2" t="s">
        <v>629</v>
      </c>
      <c r="AI337" s="2" t="s">
        <v>626</v>
      </c>
      <c r="AJ337" s="2">
        <v>0</v>
      </c>
      <c r="AK337" s="2" t="s">
        <v>43</v>
      </c>
    </row>
    <row r="338" spans="1:37" ht="15" customHeight="1" x14ac:dyDescent="0.35">
      <c r="A338" s="2" t="s">
        <v>606</v>
      </c>
      <c r="B338" s="2" t="s">
        <v>607</v>
      </c>
      <c r="C338" s="2" t="s">
        <v>607</v>
      </c>
      <c r="D338" s="2">
        <v>2023</v>
      </c>
      <c r="E338" s="2" t="s">
        <v>43</v>
      </c>
      <c r="F338" s="2" t="s">
        <v>43</v>
      </c>
      <c r="G338" s="2" t="s">
        <v>43</v>
      </c>
      <c r="H338" s="2" t="s">
        <v>43</v>
      </c>
      <c r="I338" s="2" t="s">
        <v>43</v>
      </c>
      <c r="J338" s="2" t="s">
        <v>43</v>
      </c>
      <c r="K338" s="2" t="s">
        <v>43</v>
      </c>
      <c r="L338" s="2" t="s">
        <v>43</v>
      </c>
      <c r="M338" s="2" t="s">
        <v>43</v>
      </c>
      <c r="N338" s="2" t="s">
        <v>43</v>
      </c>
      <c r="O338" s="2" t="s">
        <v>43</v>
      </c>
      <c r="P338" s="2" t="s">
        <v>43</v>
      </c>
      <c r="Q338" s="2" t="s">
        <v>43</v>
      </c>
      <c r="R338" s="2" t="s">
        <v>43</v>
      </c>
      <c r="S338" s="2" t="s">
        <v>43</v>
      </c>
      <c r="T338" s="2" t="s">
        <v>43</v>
      </c>
      <c r="U338" s="2" t="s">
        <v>43</v>
      </c>
      <c r="V338" s="2" t="s">
        <v>43</v>
      </c>
      <c r="W338" s="2" t="s">
        <v>43</v>
      </c>
      <c r="X338" s="2" t="s">
        <v>43</v>
      </c>
      <c r="Y338" s="2" t="s">
        <v>43</v>
      </c>
      <c r="Z338" s="2" t="s">
        <v>43</v>
      </c>
      <c r="AA338" s="2" t="s">
        <v>43</v>
      </c>
      <c r="AB338" s="2" t="s">
        <v>43</v>
      </c>
      <c r="AC338" s="2" t="s">
        <v>43</v>
      </c>
      <c r="AD338" s="2" t="s">
        <v>43</v>
      </c>
      <c r="AE338" s="2" t="s">
        <v>43</v>
      </c>
      <c r="AG338" s="2" t="s">
        <v>626</v>
      </c>
      <c r="AI338" s="2" t="s">
        <v>626</v>
      </c>
      <c r="AJ338" s="2">
        <v>0</v>
      </c>
      <c r="AK338" s="2" t="s">
        <v>43</v>
      </c>
    </row>
    <row r="339" spans="1:37" ht="15" customHeight="1" x14ac:dyDescent="0.35">
      <c r="A339" s="2" t="s">
        <v>608</v>
      </c>
      <c r="B339" s="2" t="s">
        <v>609</v>
      </c>
      <c r="C339" s="2" t="s">
        <v>609</v>
      </c>
      <c r="D339" s="2">
        <v>2023</v>
      </c>
      <c r="E339" s="2" t="s">
        <v>43</v>
      </c>
      <c r="F339" s="2" t="s">
        <v>43</v>
      </c>
      <c r="G339" s="2" t="s">
        <v>43</v>
      </c>
      <c r="H339" s="2" t="s">
        <v>43</v>
      </c>
      <c r="I339" s="2" t="s">
        <v>43</v>
      </c>
      <c r="J339" s="2" t="s">
        <v>43</v>
      </c>
      <c r="K339" s="2" t="s">
        <v>43</v>
      </c>
      <c r="L339" s="2" t="s">
        <v>43</v>
      </c>
      <c r="M339" s="2" t="s">
        <v>43</v>
      </c>
      <c r="N339" s="2" t="s">
        <v>43</v>
      </c>
      <c r="O339" s="2" t="s">
        <v>43</v>
      </c>
      <c r="P339" s="2" t="s">
        <v>43</v>
      </c>
      <c r="Q339" s="2" t="s">
        <v>43</v>
      </c>
      <c r="R339" s="2" t="s">
        <v>43</v>
      </c>
      <c r="S339" s="2" t="s">
        <v>43</v>
      </c>
      <c r="T339" s="2" t="s">
        <v>43</v>
      </c>
      <c r="U339" s="2" t="s">
        <v>43</v>
      </c>
      <c r="V339" s="2" t="s">
        <v>43</v>
      </c>
      <c r="W339" s="2" t="s">
        <v>43</v>
      </c>
      <c r="X339" s="2" t="s">
        <v>43</v>
      </c>
      <c r="Y339" s="2" t="s">
        <v>43</v>
      </c>
      <c r="Z339" s="2" t="s">
        <v>43</v>
      </c>
      <c r="AA339" s="2" t="s">
        <v>43</v>
      </c>
      <c r="AB339" s="2" t="s">
        <v>43</v>
      </c>
      <c r="AC339" s="2" t="s">
        <v>43</v>
      </c>
      <c r="AD339" s="2" t="s">
        <v>43</v>
      </c>
      <c r="AE339" s="2" t="s">
        <v>43</v>
      </c>
      <c r="AG339" s="2" t="s">
        <v>626</v>
      </c>
      <c r="AI339" s="2" t="s">
        <v>626</v>
      </c>
      <c r="AJ339" s="2">
        <v>0</v>
      </c>
      <c r="AK339" s="2" t="s">
        <v>43</v>
      </c>
    </row>
    <row r="340" spans="1:37" ht="15" customHeight="1" x14ac:dyDescent="0.35">
      <c r="A340" s="2" t="s">
        <v>2</v>
      </c>
      <c r="B340" s="2" t="s">
        <v>7</v>
      </c>
      <c r="C340" s="2" t="s">
        <v>4</v>
      </c>
      <c r="D340" s="2">
        <v>2023</v>
      </c>
      <c r="E340" s="2">
        <v>1.4E-2</v>
      </c>
      <c r="F340" s="2" t="s">
        <v>625</v>
      </c>
      <c r="G340" s="2" t="s">
        <v>736</v>
      </c>
      <c r="H340" s="2">
        <v>1.1000000000000001</v>
      </c>
      <c r="I340" s="2">
        <v>0</v>
      </c>
      <c r="J340" s="2">
        <v>0</v>
      </c>
      <c r="K340" s="2">
        <v>0</v>
      </c>
      <c r="L340" s="2" t="s">
        <v>625</v>
      </c>
      <c r="M340" s="2" t="s">
        <v>43</v>
      </c>
      <c r="N340" s="2" t="s">
        <v>625</v>
      </c>
      <c r="O340" s="2" t="s">
        <v>625</v>
      </c>
      <c r="P340" s="2" t="s">
        <v>625</v>
      </c>
      <c r="Q340" s="2" t="s">
        <v>625</v>
      </c>
      <c r="R340" s="2" t="s">
        <v>625</v>
      </c>
      <c r="S340" s="2" t="s">
        <v>625</v>
      </c>
      <c r="T340" s="2" t="s">
        <v>625</v>
      </c>
      <c r="U340" s="2" t="s">
        <v>43</v>
      </c>
      <c r="V340" s="2" t="s">
        <v>625</v>
      </c>
      <c r="W340" s="2" t="s">
        <v>625</v>
      </c>
      <c r="X340" s="2" t="s">
        <v>625</v>
      </c>
      <c r="Y340" s="2" t="s">
        <v>625</v>
      </c>
      <c r="Z340" s="2" t="s">
        <v>625</v>
      </c>
      <c r="AA340" s="2" t="s">
        <v>625</v>
      </c>
      <c r="AB340" s="2" t="s">
        <v>625</v>
      </c>
      <c r="AC340" s="2" t="s">
        <v>625</v>
      </c>
      <c r="AD340" s="2" t="s">
        <v>43</v>
      </c>
      <c r="AE340" s="2" t="s">
        <v>625</v>
      </c>
      <c r="AG340" s="2" t="s">
        <v>629</v>
      </c>
      <c r="AI340" s="2" t="s">
        <v>626</v>
      </c>
      <c r="AJ340" s="2">
        <v>0</v>
      </c>
      <c r="AK340" s="2" t="s">
        <v>43</v>
      </c>
    </row>
    <row r="341" spans="1:37" ht="15" customHeight="1" x14ac:dyDescent="0.35">
      <c r="A341" s="2" t="s">
        <v>267</v>
      </c>
      <c r="B341" s="2" t="s">
        <v>270</v>
      </c>
      <c r="C341" s="2" t="s">
        <v>268</v>
      </c>
      <c r="D341" s="2">
        <v>2023</v>
      </c>
      <c r="E341" s="2">
        <v>0.63</v>
      </c>
      <c r="F341" s="2" t="s">
        <v>625</v>
      </c>
      <c r="G341" s="2" t="s">
        <v>798</v>
      </c>
      <c r="H341" s="2">
        <v>0.45600000000000002</v>
      </c>
      <c r="I341" s="2">
        <v>0</v>
      </c>
      <c r="J341" s="2">
        <v>0</v>
      </c>
      <c r="K341" s="2">
        <v>0</v>
      </c>
      <c r="L341" s="2">
        <v>0</v>
      </c>
      <c r="M341" s="2" t="s">
        <v>43</v>
      </c>
      <c r="N341" s="2" t="s">
        <v>625</v>
      </c>
      <c r="O341" s="2" t="s">
        <v>625</v>
      </c>
      <c r="P341" s="2" t="s">
        <v>625</v>
      </c>
      <c r="Q341" s="2" t="s">
        <v>625</v>
      </c>
      <c r="R341" s="2" t="s">
        <v>625</v>
      </c>
      <c r="S341" s="2" t="s">
        <v>625</v>
      </c>
      <c r="T341" s="2" t="s">
        <v>625</v>
      </c>
      <c r="U341" s="2" t="s">
        <v>43</v>
      </c>
      <c r="V341" s="2" t="s">
        <v>625</v>
      </c>
      <c r="W341" s="2" t="s">
        <v>625</v>
      </c>
      <c r="X341" s="2" t="s">
        <v>625</v>
      </c>
      <c r="Y341" s="2" t="s">
        <v>625</v>
      </c>
      <c r="Z341" s="2" t="s">
        <v>625</v>
      </c>
      <c r="AA341" s="2" t="s">
        <v>625</v>
      </c>
      <c r="AB341" s="2" t="s">
        <v>625</v>
      </c>
      <c r="AC341" s="2" t="s">
        <v>625</v>
      </c>
      <c r="AD341" s="2" t="s">
        <v>43</v>
      </c>
      <c r="AE341" s="2" t="s">
        <v>625</v>
      </c>
      <c r="AG341" s="2" t="s">
        <v>629</v>
      </c>
      <c r="AI341" s="2" t="s">
        <v>626</v>
      </c>
      <c r="AJ341" s="2">
        <v>0</v>
      </c>
      <c r="AK341" s="2" t="s">
        <v>43</v>
      </c>
    </row>
    <row r="342" spans="1:37" ht="15" customHeight="1" x14ac:dyDescent="0.35">
      <c r="A342" s="2" t="s">
        <v>478</v>
      </c>
      <c r="B342" s="2" t="s">
        <v>483</v>
      </c>
      <c r="C342" s="2" t="s">
        <v>669</v>
      </c>
      <c r="D342" s="2">
        <v>2023</v>
      </c>
      <c r="E342" s="2">
        <v>2.2999999999999998</v>
      </c>
      <c r="F342" s="2" t="s">
        <v>625</v>
      </c>
      <c r="G342" s="2" t="s">
        <v>797</v>
      </c>
      <c r="H342" s="2">
        <v>0.1</v>
      </c>
      <c r="I342" s="2">
        <v>0</v>
      </c>
      <c r="J342" s="2">
        <v>0</v>
      </c>
      <c r="K342" s="2">
        <v>0</v>
      </c>
      <c r="L342" s="2">
        <v>0</v>
      </c>
      <c r="M342" s="2" t="s">
        <v>43</v>
      </c>
      <c r="N342" s="2" t="s">
        <v>625</v>
      </c>
      <c r="O342" s="2" t="s">
        <v>625</v>
      </c>
      <c r="P342" s="2" t="s">
        <v>625</v>
      </c>
      <c r="Q342" s="2" t="s">
        <v>625</v>
      </c>
      <c r="R342" s="2" t="s">
        <v>625</v>
      </c>
      <c r="S342" s="2" t="s">
        <v>625</v>
      </c>
      <c r="T342" s="2" t="s">
        <v>625</v>
      </c>
      <c r="U342" s="2" t="s">
        <v>746</v>
      </c>
      <c r="V342" s="2" t="s">
        <v>625</v>
      </c>
      <c r="W342" s="2" t="s">
        <v>625</v>
      </c>
      <c r="X342" s="2" t="s">
        <v>625</v>
      </c>
      <c r="Y342" s="2" t="s">
        <v>625</v>
      </c>
      <c r="Z342" s="2" t="s">
        <v>625</v>
      </c>
      <c r="AA342" s="2" t="s">
        <v>625</v>
      </c>
      <c r="AB342" s="2" t="s">
        <v>625</v>
      </c>
      <c r="AC342" s="2" t="s">
        <v>625</v>
      </c>
      <c r="AD342" s="2" t="s">
        <v>43</v>
      </c>
      <c r="AE342" s="2" t="s">
        <v>625</v>
      </c>
      <c r="AG342" s="2" t="s">
        <v>629</v>
      </c>
      <c r="AI342" s="2" t="s">
        <v>626</v>
      </c>
      <c r="AJ342" s="2">
        <v>0</v>
      </c>
      <c r="AK342" s="2" t="s">
        <v>43</v>
      </c>
    </row>
    <row r="343" spans="1:37" ht="15" customHeight="1" x14ac:dyDescent="0.35">
      <c r="A343" s="2" t="s">
        <v>230</v>
      </c>
      <c r="B343" s="2" t="s">
        <v>239</v>
      </c>
      <c r="C343" s="2" t="s">
        <v>193</v>
      </c>
      <c r="D343" s="2">
        <v>2023</v>
      </c>
      <c r="E343" s="2">
        <v>0.22</v>
      </c>
      <c r="F343" s="2" t="s">
        <v>625</v>
      </c>
      <c r="G343" s="2" t="s">
        <v>792</v>
      </c>
      <c r="H343" s="2">
        <v>1.1000000000000001</v>
      </c>
      <c r="I343" s="2">
        <v>0</v>
      </c>
      <c r="J343" s="2">
        <v>0</v>
      </c>
      <c r="K343" s="2">
        <v>0</v>
      </c>
      <c r="L343" s="2">
        <v>0</v>
      </c>
      <c r="M343" s="2" t="s">
        <v>43</v>
      </c>
      <c r="N343" s="2" t="s">
        <v>625</v>
      </c>
      <c r="O343" s="2" t="s">
        <v>625</v>
      </c>
      <c r="P343" s="2" t="s">
        <v>625</v>
      </c>
      <c r="Q343" s="2" t="s">
        <v>625</v>
      </c>
      <c r="R343" s="2" t="s">
        <v>625</v>
      </c>
      <c r="S343" s="2" t="s">
        <v>625</v>
      </c>
      <c r="T343" s="2" t="s">
        <v>625</v>
      </c>
      <c r="U343" s="2" t="s">
        <v>43</v>
      </c>
      <c r="V343" s="2" t="s">
        <v>625</v>
      </c>
      <c r="W343" s="2" t="s">
        <v>625</v>
      </c>
      <c r="X343" s="2" t="s">
        <v>625</v>
      </c>
      <c r="Y343" s="2" t="s">
        <v>625</v>
      </c>
      <c r="Z343" s="2" t="s">
        <v>625</v>
      </c>
      <c r="AA343" s="2" t="s">
        <v>625</v>
      </c>
      <c r="AB343" s="2" t="s">
        <v>625</v>
      </c>
      <c r="AC343" s="2" t="s">
        <v>625</v>
      </c>
      <c r="AD343" s="2" t="s">
        <v>43</v>
      </c>
      <c r="AE343" s="2" t="s">
        <v>625</v>
      </c>
      <c r="AG343" s="2" t="s">
        <v>629</v>
      </c>
      <c r="AI343" s="2" t="s">
        <v>626</v>
      </c>
      <c r="AJ343" s="2">
        <v>0</v>
      </c>
      <c r="AK343" s="2" t="s">
        <v>43</v>
      </c>
    </row>
    <row r="344" spans="1:37" ht="15" customHeight="1" x14ac:dyDescent="0.35">
      <c r="A344" s="2" t="s">
        <v>251</v>
      </c>
      <c r="B344" s="2" t="s">
        <v>253</v>
      </c>
      <c r="C344" s="2" t="s">
        <v>252</v>
      </c>
      <c r="D344" s="2">
        <v>2023</v>
      </c>
      <c r="E344" s="2">
        <v>5.17</v>
      </c>
      <c r="F344" s="2">
        <v>0</v>
      </c>
      <c r="G344" s="2" t="s">
        <v>741</v>
      </c>
      <c r="H344" s="2">
        <v>1.1000000000000001</v>
      </c>
      <c r="I344" s="2">
        <v>0</v>
      </c>
      <c r="J344" s="2">
        <v>0</v>
      </c>
      <c r="K344" s="2">
        <v>0</v>
      </c>
      <c r="L344" s="2">
        <v>0</v>
      </c>
      <c r="M344" s="2" t="s">
        <v>43</v>
      </c>
      <c r="N344" s="2" t="s">
        <v>625</v>
      </c>
      <c r="O344" s="2" t="s">
        <v>625</v>
      </c>
      <c r="P344" s="2" t="s">
        <v>625</v>
      </c>
      <c r="Q344" s="2" t="s">
        <v>625</v>
      </c>
      <c r="R344" s="2" t="s">
        <v>625</v>
      </c>
      <c r="S344" s="2" t="s">
        <v>625</v>
      </c>
      <c r="T344" s="2" t="s">
        <v>625</v>
      </c>
      <c r="U344" s="2" t="s">
        <v>43</v>
      </c>
      <c r="V344" s="2" t="s">
        <v>625</v>
      </c>
      <c r="W344" s="2" t="s">
        <v>625</v>
      </c>
      <c r="X344" s="2" t="s">
        <v>625</v>
      </c>
      <c r="Y344" s="2" t="s">
        <v>625</v>
      </c>
      <c r="Z344" s="2" t="s">
        <v>625</v>
      </c>
      <c r="AA344" s="2" t="s">
        <v>625</v>
      </c>
      <c r="AB344" s="2" t="s">
        <v>625</v>
      </c>
      <c r="AC344" s="2" t="s">
        <v>625</v>
      </c>
      <c r="AD344" s="2" t="s">
        <v>43</v>
      </c>
      <c r="AE344" s="2" t="s">
        <v>625</v>
      </c>
      <c r="AG344" s="2" t="s">
        <v>629</v>
      </c>
      <c r="AI344" s="2" t="s">
        <v>626</v>
      </c>
      <c r="AJ344" s="2">
        <v>0</v>
      </c>
      <c r="AK344" s="2" t="s">
        <v>43</v>
      </c>
    </row>
    <row r="345" spans="1:37" ht="15" customHeight="1" x14ac:dyDescent="0.35">
      <c r="A345" s="2" t="s">
        <v>280</v>
      </c>
      <c r="B345" s="2" t="s">
        <v>282</v>
      </c>
      <c r="C345" s="2" t="s">
        <v>647</v>
      </c>
      <c r="D345" s="2">
        <v>2023</v>
      </c>
      <c r="E345" s="2">
        <v>2.04</v>
      </c>
      <c r="F345" s="2">
        <v>2.31</v>
      </c>
      <c r="G345" s="2" t="s">
        <v>881</v>
      </c>
      <c r="H345" s="2">
        <v>0.78</v>
      </c>
      <c r="I345" s="2">
        <v>0</v>
      </c>
      <c r="J345" s="2">
        <v>0</v>
      </c>
      <c r="K345" s="2">
        <v>0.17799999999999999</v>
      </c>
      <c r="L345" s="2">
        <v>65</v>
      </c>
      <c r="M345" s="2" t="s">
        <v>43</v>
      </c>
      <c r="N345" s="2" t="s">
        <v>625</v>
      </c>
      <c r="O345" s="2" t="s">
        <v>625</v>
      </c>
      <c r="P345" s="2" t="s">
        <v>625</v>
      </c>
      <c r="Q345" s="2" t="s">
        <v>625</v>
      </c>
      <c r="R345" s="2" t="s">
        <v>625</v>
      </c>
      <c r="S345" s="2" t="s">
        <v>625</v>
      </c>
      <c r="T345" s="2" t="s">
        <v>625</v>
      </c>
      <c r="U345" s="2" t="s">
        <v>43</v>
      </c>
      <c r="V345" s="2" t="s">
        <v>625</v>
      </c>
      <c r="W345" s="2" t="s">
        <v>625</v>
      </c>
      <c r="X345" s="2" t="s">
        <v>625</v>
      </c>
      <c r="Y345" s="2" t="s">
        <v>625</v>
      </c>
      <c r="Z345" s="2" t="s">
        <v>625</v>
      </c>
      <c r="AA345" s="2" t="s">
        <v>625</v>
      </c>
      <c r="AB345" s="2" t="s">
        <v>625</v>
      </c>
      <c r="AC345" s="2" t="s">
        <v>625</v>
      </c>
      <c r="AD345" s="2" t="s">
        <v>43</v>
      </c>
      <c r="AE345" s="2" t="s">
        <v>625</v>
      </c>
      <c r="AG345" s="2" t="s">
        <v>629</v>
      </c>
      <c r="AI345" s="2" t="s">
        <v>626</v>
      </c>
      <c r="AJ345" s="2">
        <v>0</v>
      </c>
      <c r="AK345" s="2" t="s">
        <v>43</v>
      </c>
    </row>
    <row r="346" spans="1:37" ht="15" customHeight="1" x14ac:dyDescent="0.35">
      <c r="A346" s="2" t="s">
        <v>256</v>
      </c>
      <c r="B346" s="2" t="s">
        <v>260</v>
      </c>
      <c r="C346" s="2" t="s">
        <v>258</v>
      </c>
      <c r="D346" s="2">
        <v>2023</v>
      </c>
      <c r="E346" s="2">
        <v>0.26</v>
      </c>
      <c r="F346" s="2" t="s">
        <v>625</v>
      </c>
      <c r="G346" s="2" t="s">
        <v>741</v>
      </c>
      <c r="H346" s="2">
        <v>1.1000000000000001</v>
      </c>
      <c r="I346" s="2">
        <v>0</v>
      </c>
      <c r="J346" s="2">
        <v>0</v>
      </c>
      <c r="K346" s="2">
        <v>0</v>
      </c>
      <c r="L346" s="2">
        <v>0</v>
      </c>
      <c r="M346" s="2" t="s">
        <v>43</v>
      </c>
      <c r="N346" s="2" t="s">
        <v>625</v>
      </c>
      <c r="O346" s="2" t="s">
        <v>625</v>
      </c>
      <c r="P346" s="2" t="s">
        <v>625</v>
      </c>
      <c r="Q346" s="2" t="s">
        <v>625</v>
      </c>
      <c r="R346" s="2" t="s">
        <v>625</v>
      </c>
      <c r="S346" s="2" t="s">
        <v>625</v>
      </c>
      <c r="T346" s="2" t="s">
        <v>625</v>
      </c>
      <c r="U346" s="2" t="s">
        <v>43</v>
      </c>
      <c r="V346" s="2" t="s">
        <v>625</v>
      </c>
      <c r="W346" s="2" t="s">
        <v>625</v>
      </c>
      <c r="X346" s="2" t="s">
        <v>625</v>
      </c>
      <c r="Y346" s="2" t="s">
        <v>625</v>
      </c>
      <c r="Z346" s="2" t="s">
        <v>625</v>
      </c>
      <c r="AA346" s="2" t="s">
        <v>625</v>
      </c>
      <c r="AB346" s="2" t="s">
        <v>625</v>
      </c>
      <c r="AC346" s="2" t="s">
        <v>625</v>
      </c>
      <c r="AD346" s="2" t="s">
        <v>43</v>
      </c>
      <c r="AE346" s="2" t="s">
        <v>625</v>
      </c>
      <c r="AG346" s="2" t="s">
        <v>629</v>
      </c>
      <c r="AI346" s="2" t="s">
        <v>626</v>
      </c>
      <c r="AJ346" s="2">
        <v>0</v>
      </c>
      <c r="AK346" s="2" t="s">
        <v>43</v>
      </c>
    </row>
    <row r="347" spans="1:37" ht="15" customHeight="1" x14ac:dyDescent="0.35">
      <c r="A347" s="2" t="s">
        <v>610</v>
      </c>
      <c r="B347" s="2" t="s">
        <v>611</v>
      </c>
      <c r="C347" s="2" t="s">
        <v>611</v>
      </c>
      <c r="D347" s="2">
        <v>2023</v>
      </c>
      <c r="E347" s="2">
        <v>9.9999999999999995E-8</v>
      </c>
      <c r="F347" s="2" t="s">
        <v>625</v>
      </c>
      <c r="G347" s="2" t="s">
        <v>882</v>
      </c>
      <c r="H347" s="2">
        <v>3.0819999999999999</v>
      </c>
      <c r="I347" s="2">
        <v>0</v>
      </c>
      <c r="J347" s="2">
        <v>0</v>
      </c>
      <c r="K347" s="2">
        <v>0.98370000000000002</v>
      </c>
      <c r="L347" s="2">
        <v>1.63</v>
      </c>
      <c r="M347" s="2" t="s">
        <v>711</v>
      </c>
      <c r="N347" s="2">
        <v>189</v>
      </c>
      <c r="O347" s="2">
        <v>0.30959999999999999</v>
      </c>
      <c r="P347" s="2">
        <v>56.222200000000001</v>
      </c>
      <c r="Q347" s="2">
        <v>7.3333000000000004</v>
      </c>
      <c r="R347" s="2">
        <v>12</v>
      </c>
      <c r="S347" s="2">
        <v>0</v>
      </c>
      <c r="T347" s="2">
        <v>0</v>
      </c>
      <c r="U347" s="2" t="s">
        <v>627</v>
      </c>
      <c r="V347" s="2" t="s">
        <v>625</v>
      </c>
      <c r="W347" s="2" t="s">
        <v>625</v>
      </c>
      <c r="X347" s="2" t="s">
        <v>625</v>
      </c>
      <c r="Y347" s="2" t="s">
        <v>625</v>
      </c>
      <c r="Z347" s="2" t="s">
        <v>625</v>
      </c>
      <c r="AA347" s="2" t="s">
        <v>625</v>
      </c>
      <c r="AB347" s="2" t="s">
        <v>625</v>
      </c>
      <c r="AC347" s="2" t="s">
        <v>625</v>
      </c>
      <c r="AD347" s="2" t="s">
        <v>627</v>
      </c>
      <c r="AE347" s="2" t="s">
        <v>625</v>
      </c>
      <c r="AG347" s="2" t="s">
        <v>629</v>
      </c>
      <c r="AI347" s="2" t="s">
        <v>629</v>
      </c>
      <c r="AJ347" s="2">
        <v>189</v>
      </c>
      <c r="AK347" s="2">
        <v>0.12</v>
      </c>
    </row>
    <row r="348" spans="1:37" ht="15" customHeight="1" x14ac:dyDescent="0.35">
      <c r="A348" s="2" t="s">
        <v>613</v>
      </c>
      <c r="B348" s="2" t="s">
        <v>614</v>
      </c>
      <c r="C348" s="2" t="s">
        <v>679</v>
      </c>
      <c r="D348" s="2">
        <v>2023</v>
      </c>
      <c r="E348" s="2">
        <v>0.01</v>
      </c>
      <c r="F348" s="2">
        <v>0</v>
      </c>
      <c r="G348" s="2" t="s">
        <v>43</v>
      </c>
      <c r="H348" s="2">
        <v>2.1</v>
      </c>
      <c r="I348" s="2">
        <v>468</v>
      </c>
      <c r="J348" s="2">
        <v>0.64</v>
      </c>
      <c r="K348" s="2">
        <v>0.22</v>
      </c>
      <c r="L348" s="2" t="s">
        <v>625</v>
      </c>
      <c r="M348" s="2" t="s">
        <v>43</v>
      </c>
      <c r="N348" s="2" t="s">
        <v>625</v>
      </c>
      <c r="O348" s="2" t="s">
        <v>625</v>
      </c>
      <c r="P348" s="2" t="s">
        <v>625</v>
      </c>
      <c r="Q348" s="2" t="s">
        <v>625</v>
      </c>
      <c r="R348" s="2" t="s">
        <v>625</v>
      </c>
      <c r="S348" s="2" t="s">
        <v>625</v>
      </c>
      <c r="T348" s="2" t="s">
        <v>625</v>
      </c>
      <c r="U348" s="2" t="s">
        <v>43</v>
      </c>
      <c r="V348" s="2" t="s">
        <v>625</v>
      </c>
      <c r="W348" s="2" t="s">
        <v>625</v>
      </c>
      <c r="X348" s="2" t="s">
        <v>625</v>
      </c>
      <c r="Y348" s="2" t="s">
        <v>625</v>
      </c>
      <c r="Z348" s="2" t="s">
        <v>625</v>
      </c>
      <c r="AA348" s="2" t="s">
        <v>625</v>
      </c>
      <c r="AB348" s="2" t="s">
        <v>625</v>
      </c>
      <c r="AC348" s="2" t="s">
        <v>625</v>
      </c>
      <c r="AD348" s="2" t="s">
        <v>43</v>
      </c>
      <c r="AE348" s="2" t="s">
        <v>625</v>
      </c>
      <c r="AG348" s="2" t="s">
        <v>626</v>
      </c>
      <c r="AI348" s="2" t="s">
        <v>626</v>
      </c>
      <c r="AJ348" s="2">
        <v>0</v>
      </c>
      <c r="AK348" s="2" t="s">
        <v>43</v>
      </c>
    </row>
    <row r="349" spans="1:37" ht="15" customHeight="1" x14ac:dyDescent="0.35">
      <c r="A349" s="2" t="s">
        <v>616</v>
      </c>
      <c r="B349" s="2" t="s">
        <v>617</v>
      </c>
      <c r="C349" s="2" t="s">
        <v>680</v>
      </c>
      <c r="D349" s="2">
        <v>2023</v>
      </c>
      <c r="E349" s="2" t="s">
        <v>625</v>
      </c>
      <c r="F349" s="2" t="s">
        <v>625</v>
      </c>
      <c r="G349" s="2" t="s">
        <v>43</v>
      </c>
      <c r="H349" s="2">
        <v>2.1</v>
      </c>
      <c r="I349" s="2">
        <v>468</v>
      </c>
      <c r="J349" s="2">
        <v>0.64</v>
      </c>
      <c r="K349" s="2">
        <v>0.22</v>
      </c>
      <c r="L349" s="2" t="s">
        <v>625</v>
      </c>
      <c r="M349" s="2" t="s">
        <v>43</v>
      </c>
      <c r="N349" s="2" t="s">
        <v>625</v>
      </c>
      <c r="O349" s="2" t="s">
        <v>625</v>
      </c>
      <c r="P349" s="2" t="s">
        <v>625</v>
      </c>
      <c r="Q349" s="2" t="s">
        <v>625</v>
      </c>
      <c r="R349" s="2" t="s">
        <v>625</v>
      </c>
      <c r="S349" s="2" t="s">
        <v>625</v>
      </c>
      <c r="T349" s="2" t="s">
        <v>625</v>
      </c>
      <c r="U349" s="2" t="s">
        <v>43</v>
      </c>
      <c r="V349" s="2" t="s">
        <v>625</v>
      </c>
      <c r="W349" s="2" t="s">
        <v>625</v>
      </c>
      <c r="X349" s="2" t="s">
        <v>625</v>
      </c>
      <c r="Y349" s="2" t="s">
        <v>625</v>
      </c>
      <c r="Z349" s="2" t="s">
        <v>625</v>
      </c>
      <c r="AA349" s="2" t="s">
        <v>625</v>
      </c>
      <c r="AB349" s="2" t="s">
        <v>625</v>
      </c>
      <c r="AC349" s="2" t="s">
        <v>625</v>
      </c>
      <c r="AD349" s="2" t="s">
        <v>43</v>
      </c>
      <c r="AE349" s="2" t="s">
        <v>625</v>
      </c>
      <c r="AG349" s="2" t="s">
        <v>626</v>
      </c>
      <c r="AI349" s="2" t="s">
        <v>626</v>
      </c>
      <c r="AJ349" s="2">
        <v>0</v>
      </c>
      <c r="AK349" s="2" t="s">
        <v>43</v>
      </c>
    </row>
    <row r="350" spans="1:37" ht="15" customHeight="1" x14ac:dyDescent="0.35">
      <c r="A350" s="2" t="s">
        <v>616</v>
      </c>
      <c r="B350" s="2" t="s">
        <v>618</v>
      </c>
      <c r="C350" s="2" t="s">
        <v>681</v>
      </c>
      <c r="D350" s="2">
        <v>2023</v>
      </c>
      <c r="E350" s="2" t="s">
        <v>625</v>
      </c>
      <c r="F350" s="2" t="s">
        <v>625</v>
      </c>
      <c r="G350" s="2" t="s">
        <v>43</v>
      </c>
      <c r="H350" s="2">
        <v>2.1</v>
      </c>
      <c r="I350" s="2">
        <v>468</v>
      </c>
      <c r="J350" s="2">
        <v>0.64</v>
      </c>
      <c r="K350" s="2">
        <v>0.22</v>
      </c>
      <c r="L350" s="2" t="s">
        <v>625</v>
      </c>
      <c r="M350" s="2" t="s">
        <v>43</v>
      </c>
      <c r="N350" s="2" t="s">
        <v>625</v>
      </c>
      <c r="O350" s="2" t="s">
        <v>625</v>
      </c>
      <c r="P350" s="2" t="s">
        <v>625</v>
      </c>
      <c r="Q350" s="2" t="s">
        <v>625</v>
      </c>
      <c r="R350" s="2" t="s">
        <v>625</v>
      </c>
      <c r="S350" s="2" t="s">
        <v>625</v>
      </c>
      <c r="T350" s="2" t="s">
        <v>625</v>
      </c>
      <c r="U350" s="2" t="s">
        <v>43</v>
      </c>
      <c r="V350" s="2" t="s">
        <v>625</v>
      </c>
      <c r="W350" s="2" t="s">
        <v>625</v>
      </c>
      <c r="X350" s="2" t="s">
        <v>625</v>
      </c>
      <c r="Y350" s="2" t="s">
        <v>625</v>
      </c>
      <c r="Z350" s="2" t="s">
        <v>625</v>
      </c>
      <c r="AA350" s="2" t="s">
        <v>625</v>
      </c>
      <c r="AB350" s="2" t="s">
        <v>625</v>
      </c>
      <c r="AC350" s="2" t="s">
        <v>625</v>
      </c>
      <c r="AD350" s="2" t="s">
        <v>43</v>
      </c>
      <c r="AE350" s="2" t="s">
        <v>625</v>
      </c>
      <c r="AG350" s="2" t="s">
        <v>626</v>
      </c>
      <c r="AI350" s="2" t="s">
        <v>626</v>
      </c>
      <c r="AJ350" s="2">
        <v>0</v>
      </c>
      <c r="AK350" s="2" t="s">
        <v>43</v>
      </c>
    </row>
    <row r="351" spans="1:37" ht="15" customHeight="1" x14ac:dyDescent="0.35">
      <c r="A351" s="2" t="s">
        <v>616</v>
      </c>
      <c r="B351" s="2" t="s">
        <v>619</v>
      </c>
      <c r="C351" s="2" t="s">
        <v>681</v>
      </c>
      <c r="D351" s="2">
        <v>2023</v>
      </c>
      <c r="E351" s="2">
        <v>4.9770000000000003</v>
      </c>
      <c r="F351" s="2" t="s">
        <v>625</v>
      </c>
      <c r="G351" s="2" t="s">
        <v>883</v>
      </c>
      <c r="H351" s="2">
        <v>0.05</v>
      </c>
      <c r="I351" s="2">
        <v>0.81</v>
      </c>
      <c r="J351" s="2">
        <v>0</v>
      </c>
      <c r="K351" s="2">
        <v>0</v>
      </c>
      <c r="L351" s="2">
        <v>0</v>
      </c>
      <c r="M351" s="2" t="s">
        <v>43</v>
      </c>
      <c r="N351" s="2" t="s">
        <v>625</v>
      </c>
      <c r="O351" s="2" t="s">
        <v>625</v>
      </c>
      <c r="P351" s="2" t="s">
        <v>625</v>
      </c>
      <c r="Q351" s="2" t="s">
        <v>625</v>
      </c>
      <c r="R351" s="2" t="s">
        <v>625</v>
      </c>
      <c r="S351" s="2" t="s">
        <v>625</v>
      </c>
      <c r="T351" s="2" t="s">
        <v>625</v>
      </c>
      <c r="U351" s="2" t="s">
        <v>43</v>
      </c>
      <c r="V351" s="2" t="s">
        <v>625</v>
      </c>
      <c r="W351" s="2" t="s">
        <v>625</v>
      </c>
      <c r="X351" s="2" t="s">
        <v>625</v>
      </c>
      <c r="Y351" s="2" t="s">
        <v>625</v>
      </c>
      <c r="Z351" s="2" t="s">
        <v>625</v>
      </c>
      <c r="AA351" s="2" t="s">
        <v>625</v>
      </c>
      <c r="AB351" s="2" t="s">
        <v>625</v>
      </c>
      <c r="AC351" s="2" t="s">
        <v>625</v>
      </c>
      <c r="AD351" s="2" t="s">
        <v>43</v>
      </c>
      <c r="AE351" s="2" t="s">
        <v>625</v>
      </c>
      <c r="AG351" s="2" t="s">
        <v>629</v>
      </c>
      <c r="AI351" s="2" t="s">
        <v>626</v>
      </c>
      <c r="AJ351" s="2">
        <v>0</v>
      </c>
      <c r="AK351" s="2" t="s">
        <v>43</v>
      </c>
    </row>
    <row r="352" spans="1:37" ht="15" customHeight="1" x14ac:dyDescent="0.35">
      <c r="A352" s="2" t="s">
        <v>140</v>
      </c>
      <c r="B352" s="2" t="s">
        <v>147</v>
      </c>
      <c r="C352" s="2" t="s">
        <v>142</v>
      </c>
      <c r="D352" s="2">
        <v>2023</v>
      </c>
      <c r="E352" s="2" t="s">
        <v>43</v>
      </c>
      <c r="F352" s="2" t="s">
        <v>43</v>
      </c>
      <c r="G352" s="2" t="s">
        <v>43</v>
      </c>
      <c r="H352" s="2" t="s">
        <v>43</v>
      </c>
      <c r="I352" s="2" t="s">
        <v>43</v>
      </c>
      <c r="J352" s="2" t="s">
        <v>43</v>
      </c>
      <c r="K352" s="2" t="s">
        <v>43</v>
      </c>
      <c r="L352" s="2" t="s">
        <v>43</v>
      </c>
      <c r="M352" s="2" t="s">
        <v>43</v>
      </c>
      <c r="N352" s="2" t="s">
        <v>43</v>
      </c>
      <c r="O352" s="2" t="s">
        <v>43</v>
      </c>
      <c r="P352" s="2" t="s">
        <v>43</v>
      </c>
      <c r="Q352" s="2" t="s">
        <v>43</v>
      </c>
      <c r="R352" s="2" t="s">
        <v>43</v>
      </c>
      <c r="S352" s="2" t="s">
        <v>43</v>
      </c>
      <c r="T352" s="2" t="s">
        <v>43</v>
      </c>
      <c r="U352" s="2" t="s">
        <v>43</v>
      </c>
      <c r="V352" s="2" t="s">
        <v>43</v>
      </c>
      <c r="W352" s="2" t="s">
        <v>43</v>
      </c>
      <c r="X352" s="2" t="s">
        <v>43</v>
      </c>
      <c r="Y352" s="2" t="s">
        <v>43</v>
      </c>
      <c r="Z352" s="2" t="s">
        <v>43</v>
      </c>
      <c r="AA352" s="2" t="s">
        <v>43</v>
      </c>
      <c r="AB352" s="2" t="s">
        <v>43</v>
      </c>
      <c r="AC352" s="2" t="s">
        <v>43</v>
      </c>
      <c r="AD352" s="2" t="s">
        <v>43</v>
      </c>
      <c r="AE352" s="2" t="s">
        <v>43</v>
      </c>
      <c r="AG352" s="2" t="s">
        <v>626</v>
      </c>
      <c r="AI352" s="2" t="s">
        <v>626</v>
      </c>
      <c r="AJ352" s="2">
        <v>0</v>
      </c>
      <c r="AK352" s="2" t="s">
        <v>43</v>
      </c>
    </row>
    <row r="353" spans="1:37" ht="15" customHeight="1" x14ac:dyDescent="0.35">
      <c r="A353" s="2" t="s">
        <v>140</v>
      </c>
      <c r="B353" s="2" t="s">
        <v>148</v>
      </c>
      <c r="C353" s="2" t="s">
        <v>142</v>
      </c>
      <c r="D353" s="2">
        <v>2023</v>
      </c>
      <c r="E353" s="2" t="s">
        <v>43</v>
      </c>
      <c r="F353" s="2" t="s">
        <v>43</v>
      </c>
      <c r="G353" s="2" t="s">
        <v>43</v>
      </c>
      <c r="H353" s="2" t="s">
        <v>43</v>
      </c>
      <c r="I353" s="2" t="s">
        <v>43</v>
      </c>
      <c r="J353" s="2" t="s">
        <v>43</v>
      </c>
      <c r="K353" s="2" t="s">
        <v>43</v>
      </c>
      <c r="L353" s="2" t="s">
        <v>43</v>
      </c>
      <c r="M353" s="2" t="s">
        <v>43</v>
      </c>
      <c r="N353" s="2" t="s">
        <v>43</v>
      </c>
      <c r="O353" s="2" t="s">
        <v>43</v>
      </c>
      <c r="P353" s="2" t="s">
        <v>43</v>
      </c>
      <c r="Q353" s="2" t="s">
        <v>43</v>
      </c>
      <c r="R353" s="2" t="s">
        <v>43</v>
      </c>
      <c r="S353" s="2" t="s">
        <v>43</v>
      </c>
      <c r="T353" s="2" t="s">
        <v>43</v>
      </c>
      <c r="U353" s="2" t="s">
        <v>43</v>
      </c>
      <c r="V353" s="2" t="s">
        <v>43</v>
      </c>
      <c r="W353" s="2" t="s">
        <v>43</v>
      </c>
      <c r="X353" s="2" t="s">
        <v>43</v>
      </c>
      <c r="Y353" s="2" t="s">
        <v>43</v>
      </c>
      <c r="Z353" s="2" t="s">
        <v>43</v>
      </c>
      <c r="AA353" s="2" t="s">
        <v>43</v>
      </c>
      <c r="AB353" s="2" t="s">
        <v>43</v>
      </c>
      <c r="AC353" s="2" t="s">
        <v>43</v>
      </c>
      <c r="AD353" s="2" t="s">
        <v>43</v>
      </c>
      <c r="AE353" s="2" t="s">
        <v>43</v>
      </c>
      <c r="AG353" s="2" t="s">
        <v>626</v>
      </c>
      <c r="AI353" s="2" t="s">
        <v>626</v>
      </c>
      <c r="AJ353" s="2">
        <v>0</v>
      </c>
      <c r="AK353" s="2" t="s">
        <v>43</v>
      </c>
    </row>
    <row r="354" spans="1:37" ht="15" customHeight="1" x14ac:dyDescent="0.35">
      <c r="A354" s="2" t="s">
        <v>140</v>
      </c>
      <c r="B354" s="2" t="s">
        <v>149</v>
      </c>
      <c r="C354" s="2" t="s">
        <v>142</v>
      </c>
      <c r="D354" s="2">
        <v>2023</v>
      </c>
      <c r="E354" s="2" t="s">
        <v>43</v>
      </c>
      <c r="F354" s="2" t="s">
        <v>43</v>
      </c>
      <c r="G354" s="2" t="s">
        <v>43</v>
      </c>
      <c r="H354" s="2" t="s">
        <v>43</v>
      </c>
      <c r="I354" s="2" t="s">
        <v>43</v>
      </c>
      <c r="J354" s="2" t="s">
        <v>43</v>
      </c>
      <c r="K354" s="2" t="s">
        <v>43</v>
      </c>
      <c r="L354" s="2" t="s">
        <v>43</v>
      </c>
      <c r="M354" s="2" t="s">
        <v>43</v>
      </c>
      <c r="N354" s="2" t="s">
        <v>43</v>
      </c>
      <c r="O354" s="2" t="s">
        <v>43</v>
      </c>
      <c r="P354" s="2" t="s">
        <v>43</v>
      </c>
      <c r="Q354" s="2" t="s">
        <v>43</v>
      </c>
      <c r="R354" s="2" t="s">
        <v>43</v>
      </c>
      <c r="S354" s="2" t="s">
        <v>43</v>
      </c>
      <c r="T354" s="2" t="s">
        <v>43</v>
      </c>
      <c r="U354" s="2" t="s">
        <v>43</v>
      </c>
      <c r="V354" s="2" t="s">
        <v>43</v>
      </c>
      <c r="W354" s="2" t="s">
        <v>43</v>
      </c>
      <c r="X354" s="2" t="s">
        <v>43</v>
      </c>
      <c r="Y354" s="2" t="s">
        <v>43</v>
      </c>
      <c r="Z354" s="2" t="s">
        <v>43</v>
      </c>
      <c r="AA354" s="2" t="s">
        <v>43</v>
      </c>
      <c r="AB354" s="2" t="s">
        <v>43</v>
      </c>
      <c r="AC354" s="2" t="s">
        <v>43</v>
      </c>
      <c r="AD354" s="2" t="s">
        <v>43</v>
      </c>
      <c r="AE354" s="2" t="s">
        <v>43</v>
      </c>
      <c r="AG354" s="2" t="s">
        <v>626</v>
      </c>
      <c r="AI354" s="2" t="s">
        <v>626</v>
      </c>
      <c r="AJ354" s="2">
        <v>0</v>
      </c>
      <c r="AK354" s="2" t="s">
        <v>43</v>
      </c>
    </row>
    <row r="355" spans="1:37" ht="15" customHeight="1" x14ac:dyDescent="0.35">
      <c r="A355" s="2" t="s">
        <v>583</v>
      </c>
      <c r="B355" s="2" t="s">
        <v>593</v>
      </c>
      <c r="C355" s="2" t="s">
        <v>151</v>
      </c>
      <c r="D355" s="2">
        <v>2023</v>
      </c>
      <c r="E355" s="2">
        <v>9.0999999999999998E-2</v>
      </c>
      <c r="F355" s="2" t="s">
        <v>625</v>
      </c>
      <c r="G355" s="2" t="s">
        <v>880</v>
      </c>
      <c r="H355" s="2">
        <v>3.1</v>
      </c>
      <c r="I355" s="2">
        <v>0</v>
      </c>
      <c r="J355" s="2">
        <v>0</v>
      </c>
      <c r="K355" s="2">
        <v>1</v>
      </c>
      <c r="L355" s="2">
        <v>0</v>
      </c>
      <c r="M355" s="2" t="s">
        <v>43</v>
      </c>
      <c r="N355" s="2" t="s">
        <v>625</v>
      </c>
      <c r="O355" s="2" t="s">
        <v>625</v>
      </c>
      <c r="P355" s="2" t="s">
        <v>625</v>
      </c>
      <c r="Q355" s="2" t="s">
        <v>625</v>
      </c>
      <c r="R355" s="2" t="s">
        <v>625</v>
      </c>
      <c r="S355" s="2" t="s">
        <v>625</v>
      </c>
      <c r="T355" s="2" t="s">
        <v>625</v>
      </c>
      <c r="U355" s="2" t="s">
        <v>43</v>
      </c>
      <c r="V355" s="2" t="s">
        <v>625</v>
      </c>
      <c r="W355" s="2" t="s">
        <v>625</v>
      </c>
      <c r="X355" s="2" t="s">
        <v>625</v>
      </c>
      <c r="Y355" s="2" t="s">
        <v>625</v>
      </c>
      <c r="Z355" s="2" t="s">
        <v>625</v>
      </c>
      <c r="AA355" s="2" t="s">
        <v>625</v>
      </c>
      <c r="AB355" s="2" t="s">
        <v>625</v>
      </c>
      <c r="AC355" s="2" t="s">
        <v>625</v>
      </c>
      <c r="AD355" s="2" t="s">
        <v>43</v>
      </c>
      <c r="AE355" s="2" t="s">
        <v>625</v>
      </c>
      <c r="AG355" s="2" t="s">
        <v>629</v>
      </c>
      <c r="AI355" s="2" t="s">
        <v>626</v>
      </c>
      <c r="AJ355" s="2">
        <v>0</v>
      </c>
      <c r="AK355" s="2" t="s">
        <v>43</v>
      </c>
    </row>
    <row r="356" spans="1:37" ht="15" customHeight="1" x14ac:dyDescent="0.35">
      <c r="A356" s="2" t="s">
        <v>613</v>
      </c>
      <c r="B356" s="2" t="s">
        <v>615</v>
      </c>
      <c r="C356" s="2" t="s">
        <v>679</v>
      </c>
      <c r="D356" s="2">
        <v>2023</v>
      </c>
      <c r="E356" s="2">
        <v>9.9999999999999995E-7</v>
      </c>
      <c r="F356" s="2" t="s">
        <v>625</v>
      </c>
      <c r="G356" s="2" t="s">
        <v>627</v>
      </c>
      <c r="H356" s="2">
        <v>2.1</v>
      </c>
      <c r="I356" s="2">
        <v>468</v>
      </c>
      <c r="J356" s="2">
        <v>0.64</v>
      </c>
      <c r="K356" s="2">
        <v>0.22</v>
      </c>
      <c r="L356" s="2" t="s">
        <v>625</v>
      </c>
      <c r="M356" s="2" t="s">
        <v>627</v>
      </c>
      <c r="N356" s="2" t="s">
        <v>625</v>
      </c>
      <c r="O356" s="2" t="s">
        <v>625</v>
      </c>
      <c r="P356" s="2" t="s">
        <v>625</v>
      </c>
      <c r="Q356" s="2" t="s">
        <v>625</v>
      </c>
      <c r="R356" s="2" t="s">
        <v>625</v>
      </c>
      <c r="S356" s="2" t="s">
        <v>625</v>
      </c>
      <c r="T356" s="2" t="s">
        <v>625</v>
      </c>
      <c r="U356" s="2" t="s">
        <v>627</v>
      </c>
      <c r="V356" s="2" t="s">
        <v>625</v>
      </c>
      <c r="W356" s="2" t="s">
        <v>625</v>
      </c>
      <c r="X356" s="2" t="s">
        <v>625</v>
      </c>
      <c r="Y356" s="2" t="s">
        <v>625</v>
      </c>
      <c r="Z356" s="2" t="s">
        <v>625</v>
      </c>
      <c r="AA356" s="2" t="s">
        <v>625</v>
      </c>
      <c r="AB356" s="2" t="s">
        <v>625</v>
      </c>
      <c r="AC356" s="2" t="s">
        <v>625</v>
      </c>
      <c r="AD356" s="2" t="s">
        <v>884</v>
      </c>
      <c r="AE356" s="2" t="s">
        <v>625</v>
      </c>
      <c r="AG356" s="2" t="s">
        <v>626</v>
      </c>
      <c r="AI356" s="2" t="s">
        <v>626</v>
      </c>
      <c r="AJ356" s="2">
        <v>0</v>
      </c>
      <c r="AK356" s="2" t="s">
        <v>43</v>
      </c>
    </row>
    <row r="357" spans="1:37" ht="15" customHeight="1" x14ac:dyDescent="0.35">
      <c r="A357" s="2" t="s">
        <v>462</v>
      </c>
      <c r="B357" s="2" t="s">
        <v>465</v>
      </c>
      <c r="C357" s="2" t="s">
        <v>682</v>
      </c>
      <c r="D357" s="2">
        <v>2023</v>
      </c>
      <c r="E357" s="2" t="s">
        <v>625</v>
      </c>
      <c r="F357" s="2" t="s">
        <v>625</v>
      </c>
      <c r="G357" s="2" t="s">
        <v>741</v>
      </c>
      <c r="H357" s="2">
        <v>1.1000000000000001</v>
      </c>
      <c r="I357" s="2">
        <v>0</v>
      </c>
      <c r="J357" s="2">
        <v>0</v>
      </c>
      <c r="K357" s="2">
        <v>0</v>
      </c>
      <c r="L357" s="2">
        <v>0</v>
      </c>
      <c r="M357" s="2" t="s">
        <v>43</v>
      </c>
      <c r="N357" s="2" t="s">
        <v>625</v>
      </c>
      <c r="O357" s="2" t="s">
        <v>625</v>
      </c>
      <c r="P357" s="2" t="s">
        <v>625</v>
      </c>
      <c r="Q357" s="2" t="s">
        <v>625</v>
      </c>
      <c r="R357" s="2" t="s">
        <v>625</v>
      </c>
      <c r="S357" s="2" t="s">
        <v>625</v>
      </c>
      <c r="T357" s="2" t="s">
        <v>625</v>
      </c>
      <c r="U357" s="2" t="s">
        <v>43</v>
      </c>
      <c r="V357" s="2" t="s">
        <v>625</v>
      </c>
      <c r="W357" s="2" t="s">
        <v>625</v>
      </c>
      <c r="X357" s="2" t="s">
        <v>625</v>
      </c>
      <c r="Y357" s="2" t="s">
        <v>625</v>
      </c>
      <c r="Z357" s="2" t="s">
        <v>625</v>
      </c>
      <c r="AA357" s="2" t="s">
        <v>625</v>
      </c>
      <c r="AB357" s="2" t="s">
        <v>625</v>
      </c>
      <c r="AC357" s="2" t="s">
        <v>625</v>
      </c>
      <c r="AD357" s="2" t="s">
        <v>43</v>
      </c>
      <c r="AE357" s="2" t="s">
        <v>625</v>
      </c>
      <c r="AG357" s="2" t="s">
        <v>629</v>
      </c>
      <c r="AI357" s="2" t="s">
        <v>626</v>
      </c>
      <c r="AJ357" s="2">
        <v>0</v>
      </c>
      <c r="AK357" s="2" t="s">
        <v>43</v>
      </c>
    </row>
    <row r="358" spans="1:37" ht="15" customHeight="1" x14ac:dyDescent="0.35">
      <c r="A358" s="2" t="s">
        <v>462</v>
      </c>
      <c r="B358" s="2" t="s">
        <v>466</v>
      </c>
      <c r="C358" s="2" t="s">
        <v>464</v>
      </c>
      <c r="D358" s="2">
        <v>2023</v>
      </c>
      <c r="E358" s="2" t="s">
        <v>625</v>
      </c>
      <c r="F358" s="2" t="s">
        <v>625</v>
      </c>
      <c r="G358" s="2" t="s">
        <v>741</v>
      </c>
      <c r="H358" s="2">
        <v>1.1000000000000001</v>
      </c>
      <c r="I358" s="2">
        <v>0</v>
      </c>
      <c r="J358" s="2">
        <v>0</v>
      </c>
      <c r="K358" s="2">
        <v>0</v>
      </c>
      <c r="L358" s="2">
        <v>0</v>
      </c>
      <c r="M358" s="2" t="s">
        <v>43</v>
      </c>
      <c r="N358" s="2" t="s">
        <v>625</v>
      </c>
      <c r="O358" s="2" t="s">
        <v>625</v>
      </c>
      <c r="P358" s="2" t="s">
        <v>625</v>
      </c>
      <c r="Q358" s="2" t="s">
        <v>625</v>
      </c>
      <c r="R358" s="2" t="s">
        <v>625</v>
      </c>
      <c r="S358" s="2" t="s">
        <v>625</v>
      </c>
      <c r="T358" s="2" t="s">
        <v>625</v>
      </c>
      <c r="U358" s="2" t="s">
        <v>43</v>
      </c>
      <c r="V358" s="2" t="s">
        <v>625</v>
      </c>
      <c r="W358" s="2" t="s">
        <v>625</v>
      </c>
      <c r="X358" s="2" t="s">
        <v>625</v>
      </c>
      <c r="Y358" s="2" t="s">
        <v>625</v>
      </c>
      <c r="Z358" s="2" t="s">
        <v>625</v>
      </c>
      <c r="AA358" s="2" t="s">
        <v>625</v>
      </c>
      <c r="AB358" s="2" t="s">
        <v>625</v>
      </c>
      <c r="AC358" s="2" t="s">
        <v>625</v>
      </c>
      <c r="AD358" s="2" t="s">
        <v>43</v>
      </c>
      <c r="AE358" s="2" t="s">
        <v>625</v>
      </c>
      <c r="AG358" s="2" t="s">
        <v>629</v>
      </c>
      <c r="AI358" s="2" t="s">
        <v>626</v>
      </c>
      <c r="AJ358" s="2">
        <v>0</v>
      </c>
      <c r="AK358" s="2" t="s">
        <v>43</v>
      </c>
    </row>
    <row r="359" spans="1:37" ht="15" customHeight="1" x14ac:dyDescent="0.35">
      <c r="A359" s="2" t="s">
        <v>462</v>
      </c>
      <c r="B359" s="2" t="s">
        <v>467</v>
      </c>
      <c r="C359" s="2" t="s">
        <v>464</v>
      </c>
      <c r="D359" s="2">
        <v>2023</v>
      </c>
      <c r="E359" s="2" t="s">
        <v>625</v>
      </c>
      <c r="F359" s="2" t="s">
        <v>625</v>
      </c>
      <c r="G359" s="2" t="s">
        <v>741</v>
      </c>
      <c r="H359" s="2">
        <v>1.1000000000000001</v>
      </c>
      <c r="I359" s="2">
        <v>0</v>
      </c>
      <c r="J359" s="2">
        <v>0</v>
      </c>
      <c r="K359" s="2">
        <v>0</v>
      </c>
      <c r="L359" s="2">
        <v>0</v>
      </c>
      <c r="M359" s="2" t="s">
        <v>43</v>
      </c>
      <c r="N359" s="2" t="s">
        <v>625</v>
      </c>
      <c r="O359" s="2" t="s">
        <v>625</v>
      </c>
      <c r="P359" s="2" t="s">
        <v>625</v>
      </c>
      <c r="Q359" s="2" t="s">
        <v>625</v>
      </c>
      <c r="R359" s="2" t="s">
        <v>625</v>
      </c>
      <c r="S359" s="2" t="s">
        <v>625</v>
      </c>
      <c r="T359" s="2" t="s">
        <v>625</v>
      </c>
      <c r="U359" s="2" t="s">
        <v>43</v>
      </c>
      <c r="V359" s="2" t="s">
        <v>625</v>
      </c>
      <c r="W359" s="2" t="s">
        <v>625</v>
      </c>
      <c r="X359" s="2" t="s">
        <v>625</v>
      </c>
      <c r="Y359" s="2" t="s">
        <v>625</v>
      </c>
      <c r="Z359" s="2" t="s">
        <v>625</v>
      </c>
      <c r="AA359" s="2" t="s">
        <v>625</v>
      </c>
      <c r="AB359" s="2" t="s">
        <v>625</v>
      </c>
      <c r="AC359" s="2" t="s">
        <v>625</v>
      </c>
      <c r="AD359" s="2" t="s">
        <v>43</v>
      </c>
      <c r="AE359" s="2" t="s">
        <v>625</v>
      </c>
      <c r="AG359" s="2" t="s">
        <v>629</v>
      </c>
      <c r="AI359" s="2" t="s">
        <v>626</v>
      </c>
      <c r="AJ359" s="2">
        <v>0</v>
      </c>
      <c r="AK359" s="2" t="s">
        <v>43</v>
      </c>
    </row>
    <row r="360" spans="1:37" ht="15" customHeight="1" x14ac:dyDescent="0.35">
      <c r="A360" s="2" t="s">
        <v>462</v>
      </c>
      <c r="B360" s="2" t="s">
        <v>468</v>
      </c>
      <c r="C360" s="2" t="s">
        <v>464</v>
      </c>
      <c r="D360" s="2">
        <v>2023</v>
      </c>
      <c r="E360" s="2" t="s">
        <v>625</v>
      </c>
      <c r="F360" s="2" t="s">
        <v>625</v>
      </c>
      <c r="G360" s="2" t="s">
        <v>741</v>
      </c>
      <c r="H360" s="2">
        <v>1.1000000000000001</v>
      </c>
      <c r="I360" s="2">
        <v>0</v>
      </c>
      <c r="J360" s="2">
        <v>0</v>
      </c>
      <c r="K360" s="2">
        <v>0</v>
      </c>
      <c r="L360" s="2" t="s">
        <v>625</v>
      </c>
      <c r="M360" s="2" t="s">
        <v>43</v>
      </c>
      <c r="N360" s="2" t="s">
        <v>625</v>
      </c>
      <c r="O360" s="2" t="s">
        <v>625</v>
      </c>
      <c r="P360" s="2" t="s">
        <v>625</v>
      </c>
      <c r="Q360" s="2" t="s">
        <v>625</v>
      </c>
      <c r="R360" s="2" t="s">
        <v>625</v>
      </c>
      <c r="S360" s="2" t="s">
        <v>625</v>
      </c>
      <c r="T360" s="2" t="s">
        <v>625</v>
      </c>
      <c r="U360" s="2" t="s">
        <v>43</v>
      </c>
      <c r="V360" s="2" t="s">
        <v>625</v>
      </c>
      <c r="W360" s="2" t="s">
        <v>625</v>
      </c>
      <c r="X360" s="2" t="s">
        <v>625</v>
      </c>
      <c r="Y360" s="2" t="s">
        <v>625</v>
      </c>
      <c r="Z360" s="2" t="s">
        <v>625</v>
      </c>
      <c r="AA360" s="2" t="s">
        <v>625</v>
      </c>
      <c r="AB360" s="2" t="s">
        <v>625</v>
      </c>
      <c r="AC360" s="2" t="s">
        <v>625</v>
      </c>
      <c r="AD360" s="2" t="s">
        <v>43</v>
      </c>
      <c r="AE360" s="2" t="s">
        <v>625</v>
      </c>
      <c r="AG360" s="2" t="s">
        <v>629</v>
      </c>
      <c r="AI360" s="2" t="s">
        <v>626</v>
      </c>
      <c r="AJ360" s="2">
        <v>0</v>
      </c>
      <c r="AK360" s="2" t="s">
        <v>43</v>
      </c>
    </row>
    <row r="361" spans="1:37" ht="15" customHeight="1" x14ac:dyDescent="0.35">
      <c r="A361" s="2" t="s">
        <v>74</v>
      </c>
      <c r="B361" s="2" t="s">
        <v>99</v>
      </c>
      <c r="C361" s="2" t="s">
        <v>683</v>
      </c>
      <c r="D361" s="2">
        <v>2023</v>
      </c>
      <c r="E361" s="2">
        <v>0.42299999999999999</v>
      </c>
      <c r="F361" s="2" t="s">
        <v>625</v>
      </c>
      <c r="G361" s="2" t="s">
        <v>757</v>
      </c>
      <c r="H361" s="2">
        <v>1.03</v>
      </c>
      <c r="I361" s="2">
        <v>0</v>
      </c>
      <c r="J361" s="2">
        <v>0</v>
      </c>
      <c r="K361" s="2">
        <v>0.61</v>
      </c>
      <c r="L361" s="2">
        <v>0</v>
      </c>
      <c r="M361" s="2" t="s">
        <v>43</v>
      </c>
      <c r="N361" s="2" t="s">
        <v>625</v>
      </c>
      <c r="O361" s="2" t="s">
        <v>625</v>
      </c>
      <c r="P361" s="2" t="s">
        <v>625</v>
      </c>
      <c r="Q361" s="2" t="s">
        <v>625</v>
      </c>
      <c r="R361" s="2" t="s">
        <v>625</v>
      </c>
      <c r="S361" s="2" t="s">
        <v>625</v>
      </c>
      <c r="T361" s="2" t="s">
        <v>625</v>
      </c>
      <c r="U361" s="2" t="s">
        <v>43</v>
      </c>
      <c r="V361" s="2" t="s">
        <v>625</v>
      </c>
      <c r="W361" s="2" t="s">
        <v>625</v>
      </c>
      <c r="X361" s="2" t="s">
        <v>625</v>
      </c>
      <c r="Y361" s="2" t="s">
        <v>625</v>
      </c>
      <c r="Z361" s="2" t="s">
        <v>625</v>
      </c>
      <c r="AA361" s="2" t="s">
        <v>625</v>
      </c>
      <c r="AB361" s="2" t="s">
        <v>625</v>
      </c>
      <c r="AC361" s="2" t="s">
        <v>625</v>
      </c>
      <c r="AD361" s="2" t="s">
        <v>43</v>
      </c>
      <c r="AE361" s="2" t="s">
        <v>625</v>
      </c>
      <c r="AG361" s="2" t="s">
        <v>629</v>
      </c>
      <c r="AI361" s="2" t="s">
        <v>626</v>
      </c>
      <c r="AJ361" s="2">
        <v>0</v>
      </c>
      <c r="AK361" s="2" t="s">
        <v>43</v>
      </c>
    </row>
    <row r="362" spans="1:37" ht="15" customHeight="1" x14ac:dyDescent="0.35">
      <c r="A362" s="2" t="s">
        <v>74</v>
      </c>
      <c r="B362" s="2" t="s">
        <v>100</v>
      </c>
      <c r="C362" s="2" t="s">
        <v>193</v>
      </c>
      <c r="D362" s="2">
        <v>2023</v>
      </c>
      <c r="E362" s="2">
        <v>9.7000000000000003E-2</v>
      </c>
      <c r="F362" s="2" t="s">
        <v>625</v>
      </c>
      <c r="G362" s="2" t="s">
        <v>757</v>
      </c>
      <c r="H362" s="2">
        <v>1.03</v>
      </c>
      <c r="I362" s="2">
        <v>0</v>
      </c>
      <c r="J362" s="2">
        <v>0</v>
      </c>
      <c r="K362" s="2">
        <v>0.61</v>
      </c>
      <c r="L362" s="2">
        <v>0</v>
      </c>
      <c r="M362" s="2" t="s">
        <v>43</v>
      </c>
      <c r="N362" s="2" t="s">
        <v>625</v>
      </c>
      <c r="O362" s="2" t="s">
        <v>625</v>
      </c>
      <c r="P362" s="2" t="s">
        <v>625</v>
      </c>
      <c r="Q362" s="2" t="s">
        <v>625</v>
      </c>
      <c r="R362" s="2" t="s">
        <v>625</v>
      </c>
      <c r="S362" s="2" t="s">
        <v>625</v>
      </c>
      <c r="T362" s="2" t="s">
        <v>625</v>
      </c>
      <c r="U362" s="2" t="s">
        <v>43</v>
      </c>
      <c r="V362" s="2" t="s">
        <v>625</v>
      </c>
      <c r="W362" s="2" t="s">
        <v>625</v>
      </c>
      <c r="X362" s="2" t="s">
        <v>625</v>
      </c>
      <c r="Y362" s="2" t="s">
        <v>625</v>
      </c>
      <c r="Z362" s="2" t="s">
        <v>625</v>
      </c>
      <c r="AA362" s="2" t="s">
        <v>625</v>
      </c>
      <c r="AB362" s="2" t="s">
        <v>625</v>
      </c>
      <c r="AC362" s="2" t="s">
        <v>625</v>
      </c>
      <c r="AD362" s="2" t="s">
        <v>43</v>
      </c>
      <c r="AE362" s="2" t="s">
        <v>625</v>
      </c>
      <c r="AG362" s="2" t="s">
        <v>629</v>
      </c>
      <c r="AI362" s="2" t="s">
        <v>626</v>
      </c>
      <c r="AJ362" s="2">
        <v>0</v>
      </c>
      <c r="AK362" s="2" t="s">
        <v>43</v>
      </c>
    </row>
    <row r="363" spans="1:37" ht="15" customHeight="1" x14ac:dyDescent="0.35">
      <c r="A363" s="2" t="s">
        <v>74</v>
      </c>
      <c r="B363" s="2" t="s">
        <v>101</v>
      </c>
      <c r="C363" s="2" t="s">
        <v>101</v>
      </c>
      <c r="D363" s="2">
        <v>2023</v>
      </c>
      <c r="E363" s="2">
        <v>2.7040000000000002</v>
      </c>
      <c r="F363" s="2" t="s">
        <v>625</v>
      </c>
      <c r="G363" s="2" t="s">
        <v>757</v>
      </c>
      <c r="H363" s="2">
        <v>1.03</v>
      </c>
      <c r="I363" s="2">
        <v>0</v>
      </c>
      <c r="J363" s="2">
        <v>0</v>
      </c>
      <c r="K363" s="2">
        <v>0.61</v>
      </c>
      <c r="L363" s="2">
        <v>0</v>
      </c>
      <c r="M363" s="2" t="s">
        <v>43</v>
      </c>
      <c r="N363" s="2" t="s">
        <v>625</v>
      </c>
      <c r="O363" s="2" t="s">
        <v>625</v>
      </c>
      <c r="P363" s="2" t="s">
        <v>625</v>
      </c>
      <c r="Q363" s="2" t="s">
        <v>625</v>
      </c>
      <c r="R363" s="2" t="s">
        <v>625</v>
      </c>
      <c r="S363" s="2" t="s">
        <v>625</v>
      </c>
      <c r="T363" s="2" t="s">
        <v>625</v>
      </c>
      <c r="U363" s="2" t="s">
        <v>43</v>
      </c>
      <c r="V363" s="2" t="s">
        <v>625</v>
      </c>
      <c r="W363" s="2" t="s">
        <v>625</v>
      </c>
      <c r="X363" s="2" t="s">
        <v>625</v>
      </c>
      <c r="Y363" s="2" t="s">
        <v>625</v>
      </c>
      <c r="Z363" s="2" t="s">
        <v>625</v>
      </c>
      <c r="AA363" s="2" t="s">
        <v>625</v>
      </c>
      <c r="AB363" s="2" t="s">
        <v>625</v>
      </c>
      <c r="AC363" s="2" t="s">
        <v>625</v>
      </c>
      <c r="AD363" s="2" t="s">
        <v>43</v>
      </c>
      <c r="AE363" s="2" t="s">
        <v>625</v>
      </c>
      <c r="AG363" s="2" t="s">
        <v>629</v>
      </c>
      <c r="AI363" s="2" t="s">
        <v>626</v>
      </c>
      <c r="AJ363" s="2">
        <v>0</v>
      </c>
      <c r="AK363" s="2" t="s">
        <v>43</v>
      </c>
    </row>
    <row r="364" spans="1:37" ht="15" customHeight="1" x14ac:dyDescent="0.35">
      <c r="A364" s="2" t="s">
        <v>74</v>
      </c>
      <c r="B364" s="2" t="s">
        <v>102</v>
      </c>
      <c r="C364" s="2" t="s">
        <v>684</v>
      </c>
      <c r="D364" s="2">
        <v>2023</v>
      </c>
      <c r="E364" s="2">
        <v>0.151</v>
      </c>
      <c r="F364" s="2" t="s">
        <v>625</v>
      </c>
      <c r="G364" s="2" t="s">
        <v>757</v>
      </c>
      <c r="H364" s="2">
        <v>1.03</v>
      </c>
      <c r="I364" s="2">
        <v>0</v>
      </c>
      <c r="J364" s="2">
        <v>0</v>
      </c>
      <c r="K364" s="2">
        <v>0.61</v>
      </c>
      <c r="L364" s="2">
        <v>0</v>
      </c>
      <c r="M364" s="2" t="s">
        <v>43</v>
      </c>
      <c r="N364" s="2" t="s">
        <v>625</v>
      </c>
      <c r="O364" s="2" t="s">
        <v>625</v>
      </c>
      <c r="P364" s="2" t="s">
        <v>625</v>
      </c>
      <c r="Q364" s="2" t="s">
        <v>625</v>
      </c>
      <c r="R364" s="2" t="s">
        <v>625</v>
      </c>
      <c r="S364" s="2" t="s">
        <v>625</v>
      </c>
      <c r="T364" s="2" t="s">
        <v>625</v>
      </c>
      <c r="U364" s="2" t="s">
        <v>43</v>
      </c>
      <c r="V364" s="2" t="s">
        <v>625</v>
      </c>
      <c r="W364" s="2" t="s">
        <v>625</v>
      </c>
      <c r="X364" s="2" t="s">
        <v>625</v>
      </c>
      <c r="Y364" s="2" t="s">
        <v>625</v>
      </c>
      <c r="Z364" s="2" t="s">
        <v>625</v>
      </c>
      <c r="AA364" s="2" t="s">
        <v>625</v>
      </c>
      <c r="AB364" s="2" t="s">
        <v>625</v>
      </c>
      <c r="AC364" s="2" t="s">
        <v>625</v>
      </c>
      <c r="AD364" s="2" t="s">
        <v>43</v>
      </c>
      <c r="AE364" s="2" t="s">
        <v>625</v>
      </c>
      <c r="AG364" s="2" t="s">
        <v>629</v>
      </c>
      <c r="AI364" s="2" t="s">
        <v>626</v>
      </c>
      <c r="AJ364" s="2">
        <v>0</v>
      </c>
      <c r="AK364" s="2" t="s">
        <v>43</v>
      </c>
    </row>
    <row r="365" spans="1:37" ht="15" customHeight="1" x14ac:dyDescent="0.35">
      <c r="A365" s="2" t="s">
        <v>74</v>
      </c>
      <c r="B365" s="2" t="s">
        <v>103</v>
      </c>
      <c r="C365" s="2" t="s">
        <v>103</v>
      </c>
      <c r="D365" s="2">
        <v>2023</v>
      </c>
      <c r="E365" s="2">
        <v>0.56499999999999995</v>
      </c>
      <c r="F365" s="2" t="s">
        <v>625</v>
      </c>
      <c r="G365" s="2" t="s">
        <v>757</v>
      </c>
      <c r="H365" s="2">
        <v>1.03</v>
      </c>
      <c r="I365" s="2">
        <v>0</v>
      </c>
      <c r="J365" s="2">
        <v>0</v>
      </c>
      <c r="K365" s="2">
        <v>0.61</v>
      </c>
      <c r="L365" s="2">
        <v>0</v>
      </c>
      <c r="M365" s="2" t="s">
        <v>43</v>
      </c>
      <c r="N365" s="2" t="s">
        <v>625</v>
      </c>
      <c r="O365" s="2" t="s">
        <v>625</v>
      </c>
      <c r="P365" s="2" t="s">
        <v>625</v>
      </c>
      <c r="Q365" s="2" t="s">
        <v>625</v>
      </c>
      <c r="R365" s="2" t="s">
        <v>625</v>
      </c>
      <c r="S365" s="2" t="s">
        <v>625</v>
      </c>
      <c r="T365" s="2" t="s">
        <v>625</v>
      </c>
      <c r="U365" s="2" t="s">
        <v>43</v>
      </c>
      <c r="V365" s="2" t="s">
        <v>625</v>
      </c>
      <c r="W365" s="2" t="s">
        <v>625</v>
      </c>
      <c r="X365" s="2" t="s">
        <v>625</v>
      </c>
      <c r="Y365" s="2" t="s">
        <v>625</v>
      </c>
      <c r="Z365" s="2" t="s">
        <v>625</v>
      </c>
      <c r="AA365" s="2" t="s">
        <v>625</v>
      </c>
      <c r="AB365" s="2" t="s">
        <v>625</v>
      </c>
      <c r="AC365" s="2" t="s">
        <v>625</v>
      </c>
      <c r="AD365" s="2" t="s">
        <v>43</v>
      </c>
      <c r="AE365" s="2" t="s">
        <v>625</v>
      </c>
      <c r="AG365" s="2" t="s">
        <v>629</v>
      </c>
      <c r="AI365" s="2" t="s">
        <v>626</v>
      </c>
      <c r="AJ365" s="2">
        <v>0</v>
      </c>
      <c r="AK365" s="2" t="s">
        <v>43</v>
      </c>
    </row>
    <row r="366" spans="1:37" ht="15" customHeight="1" x14ac:dyDescent="0.35">
      <c r="A366" s="2" t="s">
        <v>74</v>
      </c>
      <c r="B366" s="2" t="s">
        <v>104</v>
      </c>
      <c r="C366" s="2" t="s">
        <v>104</v>
      </c>
      <c r="D366" s="2">
        <v>2023</v>
      </c>
      <c r="E366" s="2">
        <v>0.254</v>
      </c>
      <c r="F366" s="2" t="s">
        <v>625</v>
      </c>
      <c r="G366" s="2" t="s">
        <v>757</v>
      </c>
      <c r="H366" s="2">
        <v>1.03</v>
      </c>
      <c r="I366" s="2">
        <v>0</v>
      </c>
      <c r="J366" s="2">
        <v>0</v>
      </c>
      <c r="K366" s="2">
        <v>0.61</v>
      </c>
      <c r="L366" s="2">
        <v>0</v>
      </c>
      <c r="M366" s="2" t="s">
        <v>43</v>
      </c>
      <c r="N366" s="2" t="s">
        <v>625</v>
      </c>
      <c r="O366" s="2" t="s">
        <v>625</v>
      </c>
      <c r="P366" s="2" t="s">
        <v>625</v>
      </c>
      <c r="Q366" s="2" t="s">
        <v>625</v>
      </c>
      <c r="R366" s="2" t="s">
        <v>625</v>
      </c>
      <c r="S366" s="2" t="s">
        <v>625</v>
      </c>
      <c r="T366" s="2" t="s">
        <v>625</v>
      </c>
      <c r="U366" s="2" t="s">
        <v>43</v>
      </c>
      <c r="V366" s="2" t="s">
        <v>625</v>
      </c>
      <c r="W366" s="2" t="s">
        <v>625</v>
      </c>
      <c r="X366" s="2" t="s">
        <v>625</v>
      </c>
      <c r="Y366" s="2" t="s">
        <v>625</v>
      </c>
      <c r="Z366" s="2" t="s">
        <v>625</v>
      </c>
      <c r="AA366" s="2" t="s">
        <v>625</v>
      </c>
      <c r="AB366" s="2" t="s">
        <v>625</v>
      </c>
      <c r="AC366" s="2" t="s">
        <v>625</v>
      </c>
      <c r="AD366" s="2" t="s">
        <v>43</v>
      </c>
      <c r="AE366" s="2" t="s">
        <v>625</v>
      </c>
      <c r="AG366" s="2" t="s">
        <v>629</v>
      </c>
      <c r="AI366" s="2" t="s">
        <v>626</v>
      </c>
      <c r="AJ366" s="2">
        <v>0</v>
      </c>
      <c r="AK366" s="2" t="s">
        <v>43</v>
      </c>
    </row>
    <row r="367" spans="1:37" ht="15" customHeight="1" x14ac:dyDescent="0.35">
      <c r="A367" s="2" t="s">
        <v>74</v>
      </c>
      <c r="B367" s="2" t="s">
        <v>105</v>
      </c>
      <c r="C367" s="2" t="s">
        <v>105</v>
      </c>
      <c r="D367" s="2">
        <v>2023</v>
      </c>
      <c r="E367" s="2">
        <v>0.56200000000000006</v>
      </c>
      <c r="F367" s="2" t="s">
        <v>625</v>
      </c>
      <c r="G367" s="2" t="s">
        <v>757</v>
      </c>
      <c r="H367" s="2">
        <v>1.03</v>
      </c>
      <c r="I367" s="2">
        <v>0</v>
      </c>
      <c r="J367" s="2">
        <v>0</v>
      </c>
      <c r="K367" s="2">
        <v>0.61</v>
      </c>
      <c r="L367" s="2">
        <v>0</v>
      </c>
      <c r="M367" s="2" t="s">
        <v>43</v>
      </c>
      <c r="N367" s="2" t="s">
        <v>625</v>
      </c>
      <c r="O367" s="2" t="s">
        <v>625</v>
      </c>
      <c r="P367" s="2" t="s">
        <v>625</v>
      </c>
      <c r="Q367" s="2" t="s">
        <v>625</v>
      </c>
      <c r="R367" s="2" t="s">
        <v>625</v>
      </c>
      <c r="S367" s="2" t="s">
        <v>625</v>
      </c>
      <c r="T367" s="2" t="s">
        <v>625</v>
      </c>
      <c r="U367" s="2" t="s">
        <v>43</v>
      </c>
      <c r="V367" s="2" t="s">
        <v>625</v>
      </c>
      <c r="W367" s="2" t="s">
        <v>625</v>
      </c>
      <c r="X367" s="2" t="s">
        <v>625</v>
      </c>
      <c r="Y367" s="2" t="s">
        <v>625</v>
      </c>
      <c r="Z367" s="2" t="s">
        <v>625</v>
      </c>
      <c r="AA367" s="2" t="s">
        <v>625</v>
      </c>
      <c r="AB367" s="2" t="s">
        <v>625</v>
      </c>
      <c r="AC367" s="2" t="s">
        <v>625</v>
      </c>
      <c r="AD367" s="2" t="s">
        <v>43</v>
      </c>
      <c r="AE367" s="2" t="s">
        <v>625</v>
      </c>
      <c r="AG367" s="2" t="s">
        <v>629</v>
      </c>
      <c r="AI367" s="2" t="s">
        <v>626</v>
      </c>
      <c r="AJ367" s="2">
        <v>0</v>
      </c>
      <c r="AK367" s="2" t="s">
        <v>43</v>
      </c>
    </row>
    <row r="368" spans="1:37" ht="15" customHeight="1" x14ac:dyDescent="0.35">
      <c r="A368" s="2" t="s">
        <v>74</v>
      </c>
      <c r="B368" s="2" t="s">
        <v>106</v>
      </c>
      <c r="C368" s="2" t="s">
        <v>106</v>
      </c>
      <c r="D368" s="2">
        <v>2023</v>
      </c>
      <c r="E368" s="2">
        <v>0.81599999999999995</v>
      </c>
      <c r="F368" s="2" t="s">
        <v>625</v>
      </c>
      <c r="G368" s="2" t="s">
        <v>757</v>
      </c>
      <c r="H368" s="2">
        <v>1.03</v>
      </c>
      <c r="I368" s="2">
        <v>0</v>
      </c>
      <c r="J368" s="2">
        <v>0</v>
      </c>
      <c r="K368" s="2">
        <v>0.61</v>
      </c>
      <c r="L368" s="2">
        <v>0</v>
      </c>
      <c r="M368" s="2" t="s">
        <v>43</v>
      </c>
      <c r="N368" s="2" t="s">
        <v>625</v>
      </c>
      <c r="O368" s="2" t="s">
        <v>625</v>
      </c>
      <c r="P368" s="2" t="s">
        <v>625</v>
      </c>
      <c r="Q368" s="2" t="s">
        <v>625</v>
      </c>
      <c r="R368" s="2" t="s">
        <v>625</v>
      </c>
      <c r="S368" s="2" t="s">
        <v>625</v>
      </c>
      <c r="T368" s="2" t="s">
        <v>625</v>
      </c>
      <c r="U368" s="2" t="s">
        <v>43</v>
      </c>
      <c r="V368" s="2" t="s">
        <v>625</v>
      </c>
      <c r="W368" s="2" t="s">
        <v>625</v>
      </c>
      <c r="X368" s="2" t="s">
        <v>625</v>
      </c>
      <c r="Y368" s="2" t="s">
        <v>625</v>
      </c>
      <c r="Z368" s="2" t="s">
        <v>625</v>
      </c>
      <c r="AA368" s="2" t="s">
        <v>625</v>
      </c>
      <c r="AB368" s="2" t="s">
        <v>625</v>
      </c>
      <c r="AC368" s="2" t="s">
        <v>625</v>
      </c>
      <c r="AD368" s="2" t="s">
        <v>43</v>
      </c>
      <c r="AE368" s="2" t="s">
        <v>625</v>
      </c>
      <c r="AG368" s="2" t="s">
        <v>629</v>
      </c>
      <c r="AI368" s="2" t="s">
        <v>626</v>
      </c>
      <c r="AJ368" s="2">
        <v>0</v>
      </c>
      <c r="AK368" s="2" t="s">
        <v>43</v>
      </c>
    </row>
    <row r="369" spans="1:37" ht="15" customHeight="1" x14ac:dyDescent="0.35">
      <c r="A369" s="2" t="s">
        <v>74</v>
      </c>
      <c r="B369" s="2" t="s">
        <v>107</v>
      </c>
      <c r="C369" s="2" t="s">
        <v>107</v>
      </c>
      <c r="D369" s="2">
        <v>2023</v>
      </c>
      <c r="E369" s="2">
        <v>0.96099999999999997</v>
      </c>
      <c r="F369" s="2" t="s">
        <v>625</v>
      </c>
      <c r="G369" s="2" t="s">
        <v>757</v>
      </c>
      <c r="H369" s="2">
        <v>1.03</v>
      </c>
      <c r="I369" s="2">
        <v>0</v>
      </c>
      <c r="J369" s="2">
        <v>0</v>
      </c>
      <c r="K369" s="2">
        <v>0.61</v>
      </c>
      <c r="L369" s="2">
        <v>0</v>
      </c>
      <c r="M369" s="2" t="s">
        <v>43</v>
      </c>
      <c r="N369" s="2" t="s">
        <v>625</v>
      </c>
      <c r="O369" s="2" t="s">
        <v>625</v>
      </c>
      <c r="P369" s="2" t="s">
        <v>625</v>
      </c>
      <c r="Q369" s="2" t="s">
        <v>625</v>
      </c>
      <c r="R369" s="2" t="s">
        <v>625</v>
      </c>
      <c r="S369" s="2" t="s">
        <v>625</v>
      </c>
      <c r="T369" s="2" t="s">
        <v>625</v>
      </c>
      <c r="U369" s="2" t="s">
        <v>43</v>
      </c>
      <c r="V369" s="2" t="s">
        <v>625</v>
      </c>
      <c r="W369" s="2" t="s">
        <v>625</v>
      </c>
      <c r="X369" s="2" t="s">
        <v>625</v>
      </c>
      <c r="Y369" s="2" t="s">
        <v>625</v>
      </c>
      <c r="Z369" s="2" t="s">
        <v>625</v>
      </c>
      <c r="AA369" s="2" t="s">
        <v>625</v>
      </c>
      <c r="AB369" s="2" t="s">
        <v>625</v>
      </c>
      <c r="AC369" s="2" t="s">
        <v>625</v>
      </c>
      <c r="AD369" s="2" t="s">
        <v>43</v>
      </c>
      <c r="AE369" s="2" t="s">
        <v>625</v>
      </c>
      <c r="AG369" s="2" t="s">
        <v>629</v>
      </c>
      <c r="AI369" s="2" t="s">
        <v>626</v>
      </c>
      <c r="AJ369" s="2">
        <v>0</v>
      </c>
      <c r="AK369" s="2" t="s">
        <v>43</v>
      </c>
    </row>
    <row r="370" spans="1:37" ht="15" customHeight="1" x14ac:dyDescent="0.35">
      <c r="A370" s="2" t="s">
        <v>74</v>
      </c>
      <c r="B370" s="2" t="s">
        <v>108</v>
      </c>
      <c r="C370" s="2" t="s">
        <v>108</v>
      </c>
      <c r="D370" s="2">
        <v>2023</v>
      </c>
      <c r="E370" s="2">
        <v>3.6949999999999998</v>
      </c>
      <c r="F370" s="2" t="s">
        <v>625</v>
      </c>
      <c r="G370" s="2" t="s">
        <v>757</v>
      </c>
      <c r="H370" s="2">
        <v>1.03</v>
      </c>
      <c r="I370" s="2">
        <v>0</v>
      </c>
      <c r="J370" s="2">
        <v>0</v>
      </c>
      <c r="K370" s="2">
        <v>0.61</v>
      </c>
      <c r="L370" s="2">
        <v>0</v>
      </c>
      <c r="M370" s="2" t="s">
        <v>43</v>
      </c>
      <c r="N370" s="2" t="s">
        <v>625</v>
      </c>
      <c r="O370" s="2" t="s">
        <v>625</v>
      </c>
      <c r="P370" s="2" t="s">
        <v>625</v>
      </c>
      <c r="Q370" s="2" t="s">
        <v>625</v>
      </c>
      <c r="R370" s="2" t="s">
        <v>625</v>
      </c>
      <c r="S370" s="2" t="s">
        <v>625</v>
      </c>
      <c r="T370" s="2" t="s">
        <v>625</v>
      </c>
      <c r="U370" s="2" t="s">
        <v>862</v>
      </c>
      <c r="V370" s="2">
        <v>0.27</v>
      </c>
      <c r="W370" s="2">
        <v>0.246</v>
      </c>
      <c r="X370" s="2">
        <v>1</v>
      </c>
      <c r="Y370" s="2">
        <v>0</v>
      </c>
      <c r="Z370" s="2">
        <v>0</v>
      </c>
      <c r="AA370" s="2">
        <v>0</v>
      </c>
      <c r="AB370" s="2">
        <v>0.27</v>
      </c>
      <c r="AC370" s="2">
        <v>0</v>
      </c>
      <c r="AD370" s="197" t="s">
        <v>1176</v>
      </c>
      <c r="AE370" s="2" t="s">
        <v>625</v>
      </c>
      <c r="AG370" s="2" t="s">
        <v>629</v>
      </c>
      <c r="AI370" s="2" t="s">
        <v>626</v>
      </c>
      <c r="AJ370" s="2">
        <v>0</v>
      </c>
      <c r="AK370" s="2" t="s">
        <v>43</v>
      </c>
    </row>
    <row r="371" spans="1:37" ht="15" customHeight="1" x14ac:dyDescent="0.35">
      <c r="A371" s="2" t="s">
        <v>74</v>
      </c>
      <c r="B371" s="2" t="s">
        <v>109</v>
      </c>
      <c r="C371" s="2" t="s">
        <v>109</v>
      </c>
      <c r="D371" s="2">
        <v>2023</v>
      </c>
      <c r="E371" s="2">
        <v>1.7150000000000001</v>
      </c>
      <c r="F371" s="2" t="s">
        <v>625</v>
      </c>
      <c r="G371" s="2" t="s">
        <v>757</v>
      </c>
      <c r="H371" s="2">
        <v>1.03</v>
      </c>
      <c r="I371" s="2">
        <v>0</v>
      </c>
      <c r="J371" s="2">
        <v>0</v>
      </c>
      <c r="K371" s="2">
        <v>0.61</v>
      </c>
      <c r="L371" s="2">
        <v>0</v>
      </c>
      <c r="M371" s="2" t="s">
        <v>43</v>
      </c>
      <c r="N371" s="2" t="s">
        <v>625</v>
      </c>
      <c r="O371" s="2" t="s">
        <v>625</v>
      </c>
      <c r="P371" s="2" t="s">
        <v>625</v>
      </c>
      <c r="Q371" s="2" t="s">
        <v>625</v>
      </c>
      <c r="R371" s="2" t="s">
        <v>625</v>
      </c>
      <c r="S371" s="2" t="s">
        <v>625</v>
      </c>
      <c r="T371" s="2" t="s">
        <v>625</v>
      </c>
      <c r="U371" s="2" t="s">
        <v>43</v>
      </c>
      <c r="V371" s="2" t="s">
        <v>625</v>
      </c>
      <c r="W371" s="2" t="s">
        <v>625</v>
      </c>
      <c r="X371" s="2" t="s">
        <v>625</v>
      </c>
      <c r="Y371" s="2" t="s">
        <v>625</v>
      </c>
      <c r="Z371" s="2" t="s">
        <v>625</v>
      </c>
      <c r="AA371" s="2" t="s">
        <v>625</v>
      </c>
      <c r="AB371" s="2" t="s">
        <v>625</v>
      </c>
      <c r="AC371" s="2" t="s">
        <v>625</v>
      </c>
      <c r="AD371" s="2" t="s">
        <v>43</v>
      </c>
      <c r="AE371" s="2" t="s">
        <v>625</v>
      </c>
      <c r="AG371" s="2" t="s">
        <v>629</v>
      </c>
      <c r="AI371" s="2" t="s">
        <v>626</v>
      </c>
      <c r="AJ371" s="2">
        <v>0</v>
      </c>
      <c r="AK371" s="2" t="s">
        <v>43</v>
      </c>
    </row>
    <row r="372" spans="1:37" ht="15" customHeight="1" x14ac:dyDescent="0.35">
      <c r="A372" s="2" t="s">
        <v>583</v>
      </c>
      <c r="B372" s="2" t="s">
        <v>594</v>
      </c>
      <c r="C372" s="2" t="s">
        <v>584</v>
      </c>
      <c r="D372" s="2">
        <v>2023</v>
      </c>
      <c r="E372" s="2">
        <v>4.4999999999999998E-2</v>
      </c>
      <c r="F372" s="2" t="s">
        <v>625</v>
      </c>
      <c r="G372" s="2" t="s">
        <v>885</v>
      </c>
      <c r="H372" s="2">
        <v>3.1</v>
      </c>
      <c r="I372" s="2">
        <v>0</v>
      </c>
      <c r="J372" s="2">
        <v>0</v>
      </c>
      <c r="K372" s="2">
        <v>1</v>
      </c>
      <c r="L372" s="2">
        <v>0</v>
      </c>
      <c r="M372" s="2" t="s">
        <v>43</v>
      </c>
      <c r="N372" s="2" t="s">
        <v>625</v>
      </c>
      <c r="O372" s="2" t="s">
        <v>625</v>
      </c>
      <c r="P372" s="2" t="s">
        <v>625</v>
      </c>
      <c r="Q372" s="2" t="s">
        <v>625</v>
      </c>
      <c r="R372" s="2" t="s">
        <v>625</v>
      </c>
      <c r="S372" s="2" t="s">
        <v>625</v>
      </c>
      <c r="T372" s="2" t="s">
        <v>625</v>
      </c>
      <c r="U372" s="2" t="s">
        <v>43</v>
      </c>
      <c r="V372" s="2" t="s">
        <v>625</v>
      </c>
      <c r="W372" s="2" t="s">
        <v>625</v>
      </c>
      <c r="X372" s="2" t="s">
        <v>625</v>
      </c>
      <c r="Y372" s="2" t="s">
        <v>625</v>
      </c>
      <c r="Z372" s="2" t="s">
        <v>625</v>
      </c>
      <c r="AA372" s="2" t="s">
        <v>625</v>
      </c>
      <c r="AB372" s="2" t="s">
        <v>625</v>
      </c>
      <c r="AC372" s="2" t="s">
        <v>625</v>
      </c>
      <c r="AD372" s="2" t="s">
        <v>43</v>
      </c>
      <c r="AE372" s="2" t="s">
        <v>625</v>
      </c>
      <c r="AG372" s="2" t="s">
        <v>629</v>
      </c>
      <c r="AI372" s="2" t="s">
        <v>626</v>
      </c>
      <c r="AJ372" s="2">
        <v>0</v>
      </c>
      <c r="AK372" s="2" t="s">
        <v>43</v>
      </c>
    </row>
    <row r="373" spans="1:37" ht="15" customHeight="1" x14ac:dyDescent="0.35">
      <c r="A373" s="2" t="s">
        <v>583</v>
      </c>
      <c r="B373" s="2" t="s">
        <v>595</v>
      </c>
      <c r="C373" s="2" t="s">
        <v>591</v>
      </c>
      <c r="D373" s="2">
        <v>2023</v>
      </c>
      <c r="E373" s="2">
        <v>0.315</v>
      </c>
      <c r="F373" s="2" t="s">
        <v>625</v>
      </c>
      <c r="G373" s="2" t="s">
        <v>880</v>
      </c>
      <c r="H373" s="2">
        <v>3.1</v>
      </c>
      <c r="I373" s="2">
        <v>0</v>
      </c>
      <c r="J373" s="2">
        <v>0</v>
      </c>
      <c r="K373" s="2">
        <v>1</v>
      </c>
      <c r="L373" s="2">
        <v>0</v>
      </c>
      <c r="M373" s="2" t="s">
        <v>43</v>
      </c>
      <c r="N373" s="2" t="s">
        <v>625</v>
      </c>
      <c r="O373" s="2" t="s">
        <v>625</v>
      </c>
      <c r="P373" s="2" t="s">
        <v>625</v>
      </c>
      <c r="Q373" s="2" t="s">
        <v>625</v>
      </c>
      <c r="R373" s="2" t="s">
        <v>625</v>
      </c>
      <c r="S373" s="2" t="s">
        <v>625</v>
      </c>
      <c r="T373" s="2" t="s">
        <v>625</v>
      </c>
      <c r="U373" s="2" t="s">
        <v>43</v>
      </c>
      <c r="V373" s="2" t="s">
        <v>625</v>
      </c>
      <c r="W373" s="2" t="s">
        <v>625</v>
      </c>
      <c r="X373" s="2" t="s">
        <v>625</v>
      </c>
      <c r="Y373" s="2" t="s">
        <v>625</v>
      </c>
      <c r="Z373" s="2" t="s">
        <v>625</v>
      </c>
      <c r="AA373" s="2" t="s">
        <v>625</v>
      </c>
      <c r="AB373" s="2" t="s">
        <v>625</v>
      </c>
      <c r="AC373" s="2" t="s">
        <v>625</v>
      </c>
      <c r="AD373" s="2" t="s">
        <v>43</v>
      </c>
      <c r="AE373" s="2" t="s">
        <v>625</v>
      </c>
      <c r="AG373" s="2" t="s">
        <v>629</v>
      </c>
      <c r="AI373" s="2" t="s">
        <v>626</v>
      </c>
      <c r="AJ373" s="2">
        <v>0</v>
      </c>
      <c r="AK373" s="2" t="s">
        <v>43</v>
      </c>
    </row>
    <row r="374" spans="1:37" ht="15" customHeight="1" x14ac:dyDescent="0.35">
      <c r="A374" s="2" t="s">
        <v>583</v>
      </c>
      <c r="B374" s="2" t="s">
        <v>596</v>
      </c>
      <c r="C374" s="2" t="s">
        <v>591</v>
      </c>
      <c r="D374" s="2">
        <v>2023</v>
      </c>
      <c r="E374" s="2">
        <v>0.58099999999999996</v>
      </c>
      <c r="F374" s="2">
        <v>0</v>
      </c>
      <c r="G374" s="2" t="s">
        <v>880</v>
      </c>
      <c r="H374" s="2">
        <v>3.1</v>
      </c>
      <c r="I374" s="2">
        <v>0</v>
      </c>
      <c r="J374" s="2">
        <v>0</v>
      </c>
      <c r="K374" s="2">
        <v>1</v>
      </c>
      <c r="L374" s="2">
        <v>0</v>
      </c>
      <c r="M374" s="2" t="s">
        <v>43</v>
      </c>
      <c r="N374" s="2" t="s">
        <v>625</v>
      </c>
      <c r="O374" s="2" t="s">
        <v>625</v>
      </c>
      <c r="P374" s="2" t="s">
        <v>625</v>
      </c>
      <c r="Q374" s="2" t="s">
        <v>625</v>
      </c>
      <c r="R374" s="2" t="s">
        <v>625</v>
      </c>
      <c r="S374" s="2" t="s">
        <v>625</v>
      </c>
      <c r="T374" s="2" t="s">
        <v>625</v>
      </c>
      <c r="U374" s="2" t="s">
        <v>43</v>
      </c>
      <c r="V374" s="2" t="s">
        <v>625</v>
      </c>
      <c r="W374" s="2" t="s">
        <v>625</v>
      </c>
      <c r="X374" s="2" t="s">
        <v>625</v>
      </c>
      <c r="Y374" s="2" t="s">
        <v>625</v>
      </c>
      <c r="Z374" s="2" t="s">
        <v>625</v>
      </c>
      <c r="AA374" s="2" t="s">
        <v>625</v>
      </c>
      <c r="AB374" s="2" t="s">
        <v>625</v>
      </c>
      <c r="AC374" s="2" t="s">
        <v>625</v>
      </c>
      <c r="AD374" s="2" t="s">
        <v>43</v>
      </c>
      <c r="AE374" s="2" t="s">
        <v>625</v>
      </c>
      <c r="AG374" s="2" t="s">
        <v>629</v>
      </c>
      <c r="AI374" s="2" t="s">
        <v>626</v>
      </c>
      <c r="AJ374" s="2">
        <v>0</v>
      </c>
      <c r="AK374" s="2" t="s">
        <v>43</v>
      </c>
    </row>
    <row r="375" spans="1:37" ht="15" customHeight="1" x14ac:dyDescent="0.35">
      <c r="A375" s="2" t="s">
        <v>371</v>
      </c>
      <c r="B375" s="2" t="s">
        <v>377</v>
      </c>
      <c r="C375" s="2" t="s">
        <v>374</v>
      </c>
      <c r="D375" s="2">
        <v>2023</v>
      </c>
      <c r="E375" s="2">
        <v>9.0749999999999997E-2</v>
      </c>
      <c r="F375" s="2" t="s">
        <v>625</v>
      </c>
      <c r="G375" s="2" t="s">
        <v>886</v>
      </c>
      <c r="H375" s="2">
        <v>0.86</v>
      </c>
      <c r="I375" s="2">
        <v>0</v>
      </c>
      <c r="J375" s="2">
        <v>0</v>
      </c>
      <c r="K375" s="2">
        <v>0</v>
      </c>
      <c r="L375" s="2">
        <v>6.18</v>
      </c>
      <c r="M375" s="2" t="s">
        <v>43</v>
      </c>
      <c r="N375" s="2" t="s">
        <v>625</v>
      </c>
      <c r="O375" s="2" t="s">
        <v>625</v>
      </c>
      <c r="P375" s="2" t="s">
        <v>625</v>
      </c>
      <c r="Q375" s="2" t="s">
        <v>625</v>
      </c>
      <c r="R375" s="2" t="s">
        <v>625</v>
      </c>
      <c r="S375" s="2" t="s">
        <v>625</v>
      </c>
      <c r="T375" s="2" t="s">
        <v>625</v>
      </c>
      <c r="U375" s="2" t="s">
        <v>43</v>
      </c>
      <c r="V375" s="2" t="s">
        <v>625</v>
      </c>
      <c r="W375" s="2" t="s">
        <v>625</v>
      </c>
      <c r="X375" s="2" t="s">
        <v>625</v>
      </c>
      <c r="Y375" s="2" t="s">
        <v>625</v>
      </c>
      <c r="Z375" s="2" t="s">
        <v>625</v>
      </c>
      <c r="AA375" s="2" t="s">
        <v>625</v>
      </c>
      <c r="AB375" s="2" t="s">
        <v>625</v>
      </c>
      <c r="AC375" s="2" t="s">
        <v>625</v>
      </c>
      <c r="AD375" s="2" t="s">
        <v>43</v>
      </c>
      <c r="AE375" s="2" t="s">
        <v>625</v>
      </c>
      <c r="AG375" s="2" t="s">
        <v>629</v>
      </c>
      <c r="AI375" s="2" t="s">
        <v>626</v>
      </c>
      <c r="AJ375" s="2">
        <v>0</v>
      </c>
      <c r="AK375" s="2" t="s">
        <v>43</v>
      </c>
    </row>
    <row r="376" spans="1:37" ht="15" customHeight="1" x14ac:dyDescent="0.35">
      <c r="A376" s="2" t="s">
        <v>583</v>
      </c>
      <c r="B376" s="2" t="s">
        <v>597</v>
      </c>
      <c r="C376" s="2" t="s">
        <v>597</v>
      </c>
      <c r="D376" s="2">
        <v>2023</v>
      </c>
      <c r="E376" s="2">
        <v>0.27200000000000002</v>
      </c>
      <c r="F376" s="2" t="s">
        <v>625</v>
      </c>
      <c r="G376" s="2" t="s">
        <v>887</v>
      </c>
      <c r="H376" s="2">
        <v>3.1</v>
      </c>
      <c r="I376" s="2">
        <v>0</v>
      </c>
      <c r="J376" s="2">
        <v>0</v>
      </c>
      <c r="K376" s="2">
        <v>1</v>
      </c>
      <c r="L376" s="2">
        <v>0</v>
      </c>
      <c r="M376" s="2" t="s">
        <v>43</v>
      </c>
      <c r="N376" s="2" t="s">
        <v>625</v>
      </c>
      <c r="O376" s="2" t="s">
        <v>625</v>
      </c>
      <c r="P376" s="2" t="s">
        <v>625</v>
      </c>
      <c r="Q376" s="2" t="s">
        <v>625</v>
      </c>
      <c r="R376" s="2" t="s">
        <v>625</v>
      </c>
      <c r="S376" s="2" t="s">
        <v>625</v>
      </c>
      <c r="T376" s="2" t="s">
        <v>625</v>
      </c>
      <c r="U376" s="2" t="s">
        <v>43</v>
      </c>
      <c r="V376" s="2" t="s">
        <v>625</v>
      </c>
      <c r="W376" s="2" t="s">
        <v>625</v>
      </c>
      <c r="X376" s="2" t="s">
        <v>625</v>
      </c>
      <c r="Y376" s="2" t="s">
        <v>625</v>
      </c>
      <c r="Z376" s="2" t="s">
        <v>625</v>
      </c>
      <c r="AA376" s="2" t="s">
        <v>625</v>
      </c>
      <c r="AB376" s="2" t="s">
        <v>625</v>
      </c>
      <c r="AC376" s="2" t="s">
        <v>625</v>
      </c>
      <c r="AD376" s="2" t="s">
        <v>43</v>
      </c>
      <c r="AE376" s="2" t="s">
        <v>625</v>
      </c>
      <c r="AG376" s="2" t="s">
        <v>629</v>
      </c>
      <c r="AI376" s="2" t="s">
        <v>626</v>
      </c>
      <c r="AJ376" s="2">
        <v>0</v>
      </c>
      <c r="AK376" s="2" t="s">
        <v>43</v>
      </c>
    </row>
    <row r="377" spans="1:37" ht="15" customHeight="1" x14ac:dyDescent="0.35">
      <c r="A377" s="2" t="s">
        <v>199</v>
      </c>
      <c r="B377" s="2" t="s">
        <v>204</v>
      </c>
      <c r="C377" s="2" t="s">
        <v>203</v>
      </c>
      <c r="D377" s="2">
        <v>2023</v>
      </c>
      <c r="E377" s="2" t="s">
        <v>625</v>
      </c>
      <c r="F377" s="2" t="s">
        <v>625</v>
      </c>
      <c r="G377" s="2" t="s">
        <v>784</v>
      </c>
      <c r="H377" s="2">
        <v>0.84299999999999997</v>
      </c>
      <c r="I377" s="2">
        <v>0</v>
      </c>
      <c r="J377" s="2">
        <v>0</v>
      </c>
      <c r="K377" s="2">
        <v>0</v>
      </c>
      <c r="L377" s="2">
        <v>12.4</v>
      </c>
      <c r="M377" s="2" t="s">
        <v>43</v>
      </c>
      <c r="N377" s="2" t="s">
        <v>625</v>
      </c>
      <c r="O377" s="2" t="s">
        <v>625</v>
      </c>
      <c r="P377" s="2" t="s">
        <v>625</v>
      </c>
      <c r="Q377" s="2" t="s">
        <v>625</v>
      </c>
      <c r="R377" s="2" t="s">
        <v>625</v>
      </c>
      <c r="S377" s="2" t="s">
        <v>625</v>
      </c>
      <c r="T377" s="2" t="s">
        <v>625</v>
      </c>
      <c r="U377" s="2" t="s">
        <v>43</v>
      </c>
      <c r="V377" s="2" t="s">
        <v>625</v>
      </c>
      <c r="W377" s="2" t="s">
        <v>625</v>
      </c>
      <c r="X377" s="2" t="s">
        <v>625</v>
      </c>
      <c r="Y377" s="2" t="s">
        <v>625</v>
      </c>
      <c r="Z377" s="2" t="s">
        <v>625</v>
      </c>
      <c r="AA377" s="2" t="s">
        <v>625</v>
      </c>
      <c r="AB377" s="2" t="s">
        <v>625</v>
      </c>
      <c r="AC377" s="2" t="s">
        <v>625</v>
      </c>
      <c r="AD377" s="2" t="s">
        <v>43</v>
      </c>
      <c r="AE377" s="2" t="s">
        <v>43</v>
      </c>
      <c r="AG377" s="2" t="s">
        <v>629</v>
      </c>
      <c r="AI377" s="2" t="s">
        <v>626</v>
      </c>
      <c r="AJ377" s="2">
        <v>0</v>
      </c>
      <c r="AK377" s="2" t="s">
        <v>43</v>
      </c>
    </row>
    <row r="378" spans="1:37" ht="15" customHeight="1" x14ac:dyDescent="0.35">
      <c r="A378" s="2" t="s">
        <v>404</v>
      </c>
      <c r="B378" s="2" t="s">
        <v>407</v>
      </c>
      <c r="C378" s="2" t="s">
        <v>405</v>
      </c>
      <c r="D378" s="2">
        <v>2023</v>
      </c>
      <c r="E378" s="2">
        <v>8.8300000000000003E-2</v>
      </c>
      <c r="F378" s="2" t="s">
        <v>625</v>
      </c>
      <c r="G378" s="2" t="s">
        <v>741</v>
      </c>
      <c r="H378" s="2">
        <v>1.1000000000000001</v>
      </c>
      <c r="I378" s="2">
        <v>0</v>
      </c>
      <c r="J378" s="2">
        <v>0</v>
      </c>
      <c r="K378" s="2">
        <v>0</v>
      </c>
      <c r="L378" s="2">
        <v>0</v>
      </c>
      <c r="M378" s="2" t="s">
        <v>43</v>
      </c>
      <c r="N378" s="2" t="s">
        <v>625</v>
      </c>
      <c r="O378" s="2" t="s">
        <v>625</v>
      </c>
      <c r="P378" s="2" t="s">
        <v>625</v>
      </c>
      <c r="Q378" s="2" t="s">
        <v>625</v>
      </c>
      <c r="R378" s="2" t="s">
        <v>625</v>
      </c>
      <c r="S378" s="2" t="s">
        <v>625</v>
      </c>
      <c r="T378" s="2" t="s">
        <v>625</v>
      </c>
      <c r="U378" s="2" t="s">
        <v>43</v>
      </c>
      <c r="V378" s="2" t="s">
        <v>625</v>
      </c>
      <c r="W378" s="2" t="s">
        <v>625</v>
      </c>
      <c r="X378" s="2" t="s">
        <v>625</v>
      </c>
      <c r="Y378" s="2" t="s">
        <v>625</v>
      </c>
      <c r="Z378" s="2" t="s">
        <v>625</v>
      </c>
      <c r="AA378" s="2" t="s">
        <v>625</v>
      </c>
      <c r="AB378" s="2" t="s">
        <v>625</v>
      </c>
      <c r="AC378" s="2" t="s">
        <v>625</v>
      </c>
      <c r="AD378" s="2" t="s">
        <v>43</v>
      </c>
      <c r="AE378" s="2" t="s">
        <v>625</v>
      </c>
      <c r="AG378" s="2" t="s">
        <v>629</v>
      </c>
      <c r="AI378" s="2" t="s">
        <v>626</v>
      </c>
      <c r="AJ378" s="2">
        <v>0</v>
      </c>
      <c r="AK378" s="2" t="s">
        <v>43</v>
      </c>
    </row>
    <row r="379" spans="1:37" ht="15" customHeight="1" x14ac:dyDescent="0.35">
      <c r="A379" s="2" t="s">
        <v>583</v>
      </c>
      <c r="B379" s="2" t="s">
        <v>598</v>
      </c>
      <c r="C379" s="2" t="s">
        <v>492</v>
      </c>
      <c r="D379" s="2">
        <v>2023</v>
      </c>
      <c r="E379" s="2">
        <v>0.19400000000000001</v>
      </c>
      <c r="F379" s="2" t="s">
        <v>625</v>
      </c>
      <c r="G379" s="2" t="s">
        <v>888</v>
      </c>
      <c r="H379" s="2">
        <v>3.1</v>
      </c>
      <c r="I379" s="2">
        <v>0</v>
      </c>
      <c r="J379" s="2">
        <v>0</v>
      </c>
      <c r="K379" s="2">
        <v>1</v>
      </c>
      <c r="L379" s="2">
        <v>0</v>
      </c>
      <c r="M379" s="2" t="s">
        <v>43</v>
      </c>
      <c r="N379" s="2" t="s">
        <v>625</v>
      </c>
      <c r="O379" s="2" t="s">
        <v>625</v>
      </c>
      <c r="P379" s="2" t="s">
        <v>625</v>
      </c>
      <c r="Q379" s="2" t="s">
        <v>625</v>
      </c>
      <c r="R379" s="2" t="s">
        <v>625</v>
      </c>
      <c r="S379" s="2" t="s">
        <v>625</v>
      </c>
      <c r="T379" s="2" t="s">
        <v>625</v>
      </c>
      <c r="U379" s="2" t="s">
        <v>43</v>
      </c>
      <c r="V379" s="2" t="s">
        <v>625</v>
      </c>
      <c r="W379" s="2" t="s">
        <v>625</v>
      </c>
      <c r="X379" s="2" t="s">
        <v>625</v>
      </c>
      <c r="Y379" s="2" t="s">
        <v>625</v>
      </c>
      <c r="Z379" s="2" t="s">
        <v>625</v>
      </c>
      <c r="AA379" s="2" t="s">
        <v>625</v>
      </c>
      <c r="AB379" s="2" t="s">
        <v>625</v>
      </c>
      <c r="AC379" s="2" t="s">
        <v>625</v>
      </c>
      <c r="AD379" s="2" t="s">
        <v>43</v>
      </c>
      <c r="AE379" s="2" t="s">
        <v>625</v>
      </c>
      <c r="AG379" s="2" t="s">
        <v>629</v>
      </c>
      <c r="AI379" s="2" t="s">
        <v>626</v>
      </c>
      <c r="AJ379" s="2">
        <v>0</v>
      </c>
      <c r="AK379" s="2" t="s">
        <v>43</v>
      </c>
    </row>
    <row r="380" spans="1:37" ht="15" customHeight="1" x14ac:dyDescent="0.35">
      <c r="A380" s="2" t="s">
        <v>583</v>
      </c>
      <c r="B380" s="2" t="s">
        <v>599</v>
      </c>
      <c r="C380" s="2" t="s">
        <v>492</v>
      </c>
      <c r="D380" s="2">
        <v>2023</v>
      </c>
      <c r="E380" s="2">
        <v>0.05</v>
      </c>
      <c r="F380" s="2" t="s">
        <v>625</v>
      </c>
      <c r="G380" s="2" t="s">
        <v>880</v>
      </c>
      <c r="H380" s="2">
        <v>3.1</v>
      </c>
      <c r="I380" s="2">
        <v>0</v>
      </c>
      <c r="J380" s="2">
        <v>0</v>
      </c>
      <c r="K380" s="2">
        <v>1</v>
      </c>
      <c r="L380" s="2">
        <v>0</v>
      </c>
      <c r="M380" s="2" t="s">
        <v>43</v>
      </c>
      <c r="N380" s="2" t="s">
        <v>625</v>
      </c>
      <c r="O380" s="2" t="s">
        <v>625</v>
      </c>
      <c r="P380" s="2" t="s">
        <v>625</v>
      </c>
      <c r="Q380" s="2" t="s">
        <v>625</v>
      </c>
      <c r="R380" s="2" t="s">
        <v>625</v>
      </c>
      <c r="S380" s="2" t="s">
        <v>625</v>
      </c>
      <c r="T380" s="2" t="s">
        <v>625</v>
      </c>
      <c r="U380" s="2" t="s">
        <v>43</v>
      </c>
      <c r="V380" s="2" t="s">
        <v>625</v>
      </c>
      <c r="W380" s="2" t="s">
        <v>625</v>
      </c>
      <c r="X380" s="2" t="s">
        <v>625</v>
      </c>
      <c r="Y380" s="2" t="s">
        <v>625</v>
      </c>
      <c r="Z380" s="2" t="s">
        <v>625</v>
      </c>
      <c r="AA380" s="2" t="s">
        <v>625</v>
      </c>
      <c r="AB380" s="2" t="s">
        <v>625</v>
      </c>
      <c r="AC380" s="2" t="s">
        <v>625</v>
      </c>
      <c r="AD380" s="2" t="s">
        <v>43</v>
      </c>
      <c r="AE380" s="2" t="s">
        <v>625</v>
      </c>
      <c r="AG380" s="2" t="s">
        <v>629</v>
      </c>
      <c r="AI380" s="2" t="s">
        <v>626</v>
      </c>
      <c r="AJ380" s="2">
        <v>0</v>
      </c>
      <c r="AK380" s="2" t="s">
        <v>43</v>
      </c>
    </row>
    <row r="381" spans="1:37" ht="15" customHeight="1" x14ac:dyDescent="0.35">
      <c r="A381" s="2" t="s">
        <v>51</v>
      </c>
      <c r="B381" s="2" t="s">
        <v>57</v>
      </c>
      <c r="C381" s="2" t="s">
        <v>685</v>
      </c>
      <c r="D381" s="2">
        <v>2023</v>
      </c>
      <c r="E381" s="2">
        <v>1.9</v>
      </c>
      <c r="F381" s="2" t="s">
        <v>625</v>
      </c>
      <c r="G381" s="2" t="s">
        <v>751</v>
      </c>
      <c r="H381" s="2">
        <v>7.0000000000000007E-2</v>
      </c>
      <c r="I381" s="2">
        <v>0</v>
      </c>
      <c r="J381" s="2">
        <v>0</v>
      </c>
      <c r="K381" s="2">
        <v>0</v>
      </c>
      <c r="L381" s="2">
        <v>100</v>
      </c>
      <c r="M381" s="2" t="s">
        <v>712</v>
      </c>
      <c r="N381" s="2">
        <v>17.399999999999999</v>
      </c>
      <c r="O381" s="2">
        <v>0.14000000000000001</v>
      </c>
      <c r="P381" s="2">
        <v>58.6</v>
      </c>
      <c r="Q381" s="2">
        <v>6.7</v>
      </c>
      <c r="R381" s="2">
        <v>2</v>
      </c>
      <c r="S381" s="2" t="s">
        <v>625</v>
      </c>
      <c r="T381" s="2" t="s">
        <v>625</v>
      </c>
      <c r="U381" s="2" t="s">
        <v>43</v>
      </c>
      <c r="V381" s="2" t="s">
        <v>625</v>
      </c>
      <c r="W381" s="2" t="s">
        <v>625</v>
      </c>
      <c r="X381" s="2" t="s">
        <v>625</v>
      </c>
      <c r="Y381" s="2" t="s">
        <v>625</v>
      </c>
      <c r="Z381" s="2" t="s">
        <v>625</v>
      </c>
      <c r="AA381" s="2" t="s">
        <v>625</v>
      </c>
      <c r="AB381" s="2" t="s">
        <v>625</v>
      </c>
      <c r="AC381" s="2" t="s">
        <v>625</v>
      </c>
      <c r="AD381" s="2" t="s">
        <v>43</v>
      </c>
      <c r="AE381" s="2" t="s">
        <v>625</v>
      </c>
      <c r="AG381" s="2" t="s">
        <v>629</v>
      </c>
      <c r="AI381" s="2" t="s">
        <v>629</v>
      </c>
      <c r="AJ381" s="2">
        <v>17.399999999999999</v>
      </c>
      <c r="AK381" s="2">
        <v>0.02</v>
      </c>
    </row>
    <row r="382" spans="1:37" ht="15" customHeight="1" x14ac:dyDescent="0.35">
      <c r="A382" s="2" t="s">
        <v>20</v>
      </c>
      <c r="B382" s="2" t="s">
        <v>24</v>
      </c>
      <c r="C382" s="2" t="s">
        <v>22</v>
      </c>
      <c r="D382" s="2">
        <v>2023</v>
      </c>
      <c r="E382" s="2">
        <v>5.8000000000000003E-2</v>
      </c>
      <c r="F382" s="2" t="s">
        <v>625</v>
      </c>
      <c r="G382" s="2" t="s">
        <v>741</v>
      </c>
      <c r="H382" s="2">
        <v>1.1000000000000001</v>
      </c>
      <c r="I382" s="2">
        <v>0</v>
      </c>
      <c r="J382" s="2">
        <v>0</v>
      </c>
      <c r="K382" s="2">
        <v>0</v>
      </c>
      <c r="L382" s="2">
        <v>0</v>
      </c>
      <c r="M382" s="2" t="s">
        <v>625</v>
      </c>
      <c r="N382" s="2" t="s">
        <v>625</v>
      </c>
      <c r="O382" s="2" t="s">
        <v>625</v>
      </c>
      <c r="P382" s="2" t="s">
        <v>625</v>
      </c>
      <c r="Q382" s="2" t="s">
        <v>625</v>
      </c>
      <c r="R382" s="2" t="s">
        <v>625</v>
      </c>
      <c r="S382" s="2" t="s">
        <v>625</v>
      </c>
      <c r="T382" s="2" t="s">
        <v>625</v>
      </c>
      <c r="U382" s="2" t="s">
        <v>625</v>
      </c>
      <c r="V382" s="2" t="s">
        <v>625</v>
      </c>
      <c r="W382" s="2" t="s">
        <v>625</v>
      </c>
      <c r="X382" s="2" t="s">
        <v>625</v>
      </c>
      <c r="Y382" s="2" t="s">
        <v>625</v>
      </c>
      <c r="Z382" s="2" t="s">
        <v>625</v>
      </c>
      <c r="AA382" s="2" t="s">
        <v>625</v>
      </c>
      <c r="AB382" s="2" t="s">
        <v>625</v>
      </c>
      <c r="AC382" s="2" t="s">
        <v>625</v>
      </c>
      <c r="AD382" s="2" t="s">
        <v>625</v>
      </c>
      <c r="AE382" s="2" t="s">
        <v>625</v>
      </c>
      <c r="AG382" s="2" t="s">
        <v>629</v>
      </c>
      <c r="AI382" s="2" t="s">
        <v>626</v>
      </c>
      <c r="AJ382" s="2">
        <v>0</v>
      </c>
      <c r="AK382" s="2" t="s">
        <v>43</v>
      </c>
    </row>
    <row r="383" spans="1:37" ht="15" customHeight="1" x14ac:dyDescent="0.35">
      <c r="A383" s="2" t="s">
        <v>515</v>
      </c>
      <c r="B383" s="2" t="s">
        <v>522</v>
      </c>
      <c r="C383" s="2" t="s">
        <v>522</v>
      </c>
      <c r="D383" s="2">
        <v>2023</v>
      </c>
      <c r="E383" s="2">
        <v>0.9</v>
      </c>
      <c r="F383" s="2" t="s">
        <v>625</v>
      </c>
      <c r="G383" s="2" t="s">
        <v>889</v>
      </c>
      <c r="H383" s="2">
        <v>1.1000000000000001</v>
      </c>
      <c r="I383" s="2">
        <v>0</v>
      </c>
      <c r="J383" s="2">
        <v>0</v>
      </c>
      <c r="K383" s="2">
        <v>0</v>
      </c>
      <c r="L383" s="2">
        <v>0</v>
      </c>
      <c r="M383" s="2" t="s">
        <v>43</v>
      </c>
      <c r="N383" s="2" t="s">
        <v>625</v>
      </c>
      <c r="O383" s="2" t="s">
        <v>625</v>
      </c>
      <c r="P383" s="2" t="s">
        <v>625</v>
      </c>
      <c r="Q383" s="2" t="s">
        <v>625</v>
      </c>
      <c r="R383" s="2" t="s">
        <v>625</v>
      </c>
      <c r="S383" s="2" t="s">
        <v>625</v>
      </c>
      <c r="T383" s="2" t="s">
        <v>625</v>
      </c>
      <c r="U383" s="2" t="s">
        <v>43</v>
      </c>
      <c r="V383" s="2" t="s">
        <v>625</v>
      </c>
      <c r="W383" s="2" t="s">
        <v>625</v>
      </c>
      <c r="X383" s="2" t="s">
        <v>625</v>
      </c>
      <c r="Y383" s="2" t="s">
        <v>625</v>
      </c>
      <c r="Z383" s="2" t="s">
        <v>625</v>
      </c>
      <c r="AA383" s="2" t="s">
        <v>625</v>
      </c>
      <c r="AB383" s="2" t="s">
        <v>625</v>
      </c>
      <c r="AC383" s="2" t="s">
        <v>625</v>
      </c>
      <c r="AD383" s="2" t="s">
        <v>43</v>
      </c>
      <c r="AE383" s="2" t="s">
        <v>625</v>
      </c>
      <c r="AG383" s="2" t="s">
        <v>629</v>
      </c>
      <c r="AI383" s="2" t="s">
        <v>626</v>
      </c>
      <c r="AJ383" s="2">
        <v>0</v>
      </c>
      <c r="AK383" s="2" t="s">
        <v>43</v>
      </c>
    </row>
    <row r="384" spans="1:37" ht="15" customHeight="1" x14ac:dyDescent="0.35">
      <c r="A384" s="2" t="s">
        <v>32</v>
      </c>
      <c r="B384" s="2" t="s">
        <v>34</v>
      </c>
      <c r="C384" s="2" t="s">
        <v>33</v>
      </c>
      <c r="D384" s="2">
        <v>2023</v>
      </c>
      <c r="E384" s="2">
        <v>0.03</v>
      </c>
      <c r="F384" s="2">
        <v>1.21</v>
      </c>
      <c r="G384" s="2" t="s">
        <v>890</v>
      </c>
      <c r="H384" s="2">
        <v>0.03</v>
      </c>
      <c r="I384" s="2">
        <v>4</v>
      </c>
      <c r="J384" s="2">
        <v>0</v>
      </c>
      <c r="K384" s="2">
        <v>0</v>
      </c>
      <c r="L384" s="2">
        <v>100</v>
      </c>
      <c r="M384" s="2" t="s">
        <v>43</v>
      </c>
      <c r="N384" s="2" t="s">
        <v>625</v>
      </c>
      <c r="O384" s="2" t="s">
        <v>625</v>
      </c>
      <c r="P384" s="2" t="s">
        <v>625</v>
      </c>
      <c r="Q384" s="2" t="s">
        <v>625</v>
      </c>
      <c r="R384" s="2" t="s">
        <v>625</v>
      </c>
      <c r="S384" s="2" t="s">
        <v>625</v>
      </c>
      <c r="T384" s="2" t="s">
        <v>625</v>
      </c>
      <c r="U384" s="2" t="s">
        <v>43</v>
      </c>
      <c r="V384" s="2" t="s">
        <v>625</v>
      </c>
      <c r="W384" s="2" t="s">
        <v>625</v>
      </c>
      <c r="X384" s="2" t="s">
        <v>625</v>
      </c>
      <c r="Y384" s="2" t="s">
        <v>625</v>
      </c>
      <c r="Z384" s="2" t="s">
        <v>625</v>
      </c>
      <c r="AA384" s="2" t="s">
        <v>625</v>
      </c>
      <c r="AB384" s="2" t="s">
        <v>625</v>
      </c>
      <c r="AC384" s="2" t="s">
        <v>625</v>
      </c>
      <c r="AD384" s="197" t="s">
        <v>1160</v>
      </c>
      <c r="AE384" s="2" t="s">
        <v>625</v>
      </c>
      <c r="AG384" s="2" t="s">
        <v>629</v>
      </c>
      <c r="AI384" s="2" t="s">
        <v>626</v>
      </c>
      <c r="AJ384" s="2">
        <v>0</v>
      </c>
      <c r="AK384" s="2" t="s">
        <v>43</v>
      </c>
    </row>
    <row r="385" spans="1:37" ht="15" customHeight="1" x14ac:dyDescent="0.35">
      <c r="A385" s="2" t="s">
        <v>433</v>
      </c>
      <c r="B385" s="2" t="s">
        <v>437</v>
      </c>
      <c r="C385" s="2" t="s">
        <v>660</v>
      </c>
      <c r="D385" s="2">
        <v>2023</v>
      </c>
      <c r="E385" s="2">
        <v>6.3500000000000001E-2</v>
      </c>
      <c r="F385" s="2" t="s">
        <v>625</v>
      </c>
      <c r="G385" s="2" t="s">
        <v>850</v>
      </c>
      <c r="H385" s="2">
        <v>0.189</v>
      </c>
      <c r="I385" s="2">
        <v>0</v>
      </c>
      <c r="J385" s="2">
        <v>0</v>
      </c>
      <c r="K385" s="2">
        <v>0</v>
      </c>
      <c r="L385" s="2">
        <v>0</v>
      </c>
      <c r="M385" s="2" t="s">
        <v>43</v>
      </c>
      <c r="N385" s="2" t="s">
        <v>625</v>
      </c>
      <c r="O385" s="2" t="s">
        <v>625</v>
      </c>
      <c r="P385" s="2" t="s">
        <v>625</v>
      </c>
      <c r="Q385" s="2" t="s">
        <v>625</v>
      </c>
      <c r="R385" s="2" t="s">
        <v>625</v>
      </c>
      <c r="S385" s="2" t="s">
        <v>625</v>
      </c>
      <c r="T385" s="2" t="s">
        <v>625</v>
      </c>
      <c r="U385" s="2" t="s">
        <v>43</v>
      </c>
      <c r="V385" s="2" t="s">
        <v>625</v>
      </c>
      <c r="W385" s="2" t="s">
        <v>625</v>
      </c>
      <c r="X385" s="2" t="s">
        <v>625</v>
      </c>
      <c r="Y385" s="2" t="s">
        <v>625</v>
      </c>
      <c r="Z385" s="2" t="s">
        <v>625</v>
      </c>
      <c r="AA385" s="2" t="s">
        <v>625</v>
      </c>
      <c r="AB385" s="2" t="s">
        <v>625</v>
      </c>
      <c r="AC385" s="2" t="s">
        <v>625</v>
      </c>
      <c r="AD385" s="2" t="s">
        <v>43</v>
      </c>
      <c r="AE385" s="2" t="s">
        <v>625</v>
      </c>
      <c r="AG385" s="2" t="s">
        <v>629</v>
      </c>
      <c r="AI385" s="2" t="s">
        <v>626</v>
      </c>
      <c r="AJ385" s="2">
        <v>0</v>
      </c>
      <c r="AK385" s="2" t="s">
        <v>43</v>
      </c>
    </row>
    <row r="386" spans="1:37" ht="15" customHeight="1" x14ac:dyDescent="0.35">
      <c r="A386" s="2" t="s">
        <v>230</v>
      </c>
      <c r="B386" s="2" t="s">
        <v>240</v>
      </c>
      <c r="C386" s="2" t="s">
        <v>396</v>
      </c>
      <c r="D386" s="2">
        <v>2023</v>
      </c>
      <c r="E386" s="2">
        <v>0.5</v>
      </c>
      <c r="F386" s="2" t="s">
        <v>625</v>
      </c>
      <c r="G386" s="2" t="s">
        <v>889</v>
      </c>
      <c r="H386" s="2">
        <v>1.1000000000000001</v>
      </c>
      <c r="I386" s="2">
        <v>0</v>
      </c>
      <c r="J386" s="2">
        <v>0</v>
      </c>
      <c r="K386" s="2">
        <v>0</v>
      </c>
      <c r="L386" s="2">
        <v>0</v>
      </c>
      <c r="M386" s="2" t="s">
        <v>43</v>
      </c>
      <c r="N386" s="2" t="s">
        <v>625</v>
      </c>
      <c r="O386" s="2" t="s">
        <v>625</v>
      </c>
      <c r="P386" s="2" t="s">
        <v>625</v>
      </c>
      <c r="Q386" s="2" t="s">
        <v>625</v>
      </c>
      <c r="R386" s="2" t="s">
        <v>625</v>
      </c>
      <c r="S386" s="2" t="s">
        <v>625</v>
      </c>
      <c r="T386" s="2" t="s">
        <v>625</v>
      </c>
      <c r="U386" s="2" t="s">
        <v>43</v>
      </c>
      <c r="V386" s="2" t="s">
        <v>625</v>
      </c>
      <c r="W386" s="2" t="s">
        <v>625</v>
      </c>
      <c r="X386" s="2" t="s">
        <v>625</v>
      </c>
      <c r="Y386" s="2" t="s">
        <v>625</v>
      </c>
      <c r="Z386" s="2" t="s">
        <v>625</v>
      </c>
      <c r="AA386" s="2" t="s">
        <v>625</v>
      </c>
      <c r="AB386" s="2" t="s">
        <v>625</v>
      </c>
      <c r="AC386" s="2" t="s">
        <v>625</v>
      </c>
      <c r="AD386" s="2" t="s">
        <v>43</v>
      </c>
      <c r="AE386" s="2" t="s">
        <v>625</v>
      </c>
      <c r="AG386" s="2" t="s">
        <v>629</v>
      </c>
      <c r="AI386" s="2" t="s">
        <v>626</v>
      </c>
      <c r="AJ386" s="2">
        <v>0</v>
      </c>
      <c r="AK386" s="2" t="s">
        <v>43</v>
      </c>
    </row>
    <row r="387" spans="1:37" ht="15" customHeight="1" x14ac:dyDescent="0.35">
      <c r="A387" s="2" t="s">
        <v>515</v>
      </c>
      <c r="B387" s="2" t="s">
        <v>523</v>
      </c>
      <c r="C387" s="2" t="s">
        <v>523</v>
      </c>
      <c r="D387" s="2">
        <v>2023</v>
      </c>
      <c r="E387" s="2">
        <v>0.7</v>
      </c>
      <c r="F387" s="2" t="s">
        <v>625</v>
      </c>
      <c r="G387" s="2" t="s">
        <v>889</v>
      </c>
      <c r="H387" s="2">
        <v>1.1000000000000001</v>
      </c>
      <c r="I387" s="2">
        <v>0</v>
      </c>
      <c r="J387" s="2">
        <v>0</v>
      </c>
      <c r="K387" s="2">
        <v>0</v>
      </c>
      <c r="L387" s="2">
        <v>0</v>
      </c>
      <c r="M387" s="2" t="s">
        <v>43</v>
      </c>
      <c r="N387" s="2" t="s">
        <v>625</v>
      </c>
      <c r="O387" s="2" t="s">
        <v>625</v>
      </c>
      <c r="P387" s="2" t="s">
        <v>625</v>
      </c>
      <c r="Q387" s="2" t="s">
        <v>625</v>
      </c>
      <c r="R387" s="2" t="s">
        <v>625</v>
      </c>
      <c r="S387" s="2" t="s">
        <v>625</v>
      </c>
      <c r="T387" s="2" t="s">
        <v>625</v>
      </c>
      <c r="U387" s="2" t="s">
        <v>43</v>
      </c>
      <c r="V387" s="2" t="s">
        <v>625</v>
      </c>
      <c r="W387" s="2" t="s">
        <v>625</v>
      </c>
      <c r="X387" s="2" t="s">
        <v>625</v>
      </c>
      <c r="Y387" s="2" t="s">
        <v>625</v>
      </c>
      <c r="Z387" s="2" t="s">
        <v>625</v>
      </c>
      <c r="AA387" s="2" t="s">
        <v>625</v>
      </c>
      <c r="AB387" s="2" t="s">
        <v>625</v>
      </c>
      <c r="AC387" s="2" t="s">
        <v>625</v>
      </c>
      <c r="AD387" s="2" t="s">
        <v>43</v>
      </c>
      <c r="AE387" s="2" t="s">
        <v>625</v>
      </c>
      <c r="AG387" s="2" t="s">
        <v>629</v>
      </c>
      <c r="AI387" s="2" t="s">
        <v>626</v>
      </c>
      <c r="AJ387" s="2">
        <v>0</v>
      </c>
      <c r="AK387" s="2" t="s">
        <v>43</v>
      </c>
    </row>
    <row r="388" spans="1:37" ht="15" customHeight="1" x14ac:dyDescent="0.35">
      <c r="A388" s="2" t="s">
        <v>515</v>
      </c>
      <c r="B388" s="2" t="s">
        <v>524</v>
      </c>
      <c r="C388" s="2" t="s">
        <v>524</v>
      </c>
      <c r="D388" s="2">
        <v>2023</v>
      </c>
      <c r="E388" s="2">
        <v>0.8</v>
      </c>
      <c r="F388" s="2" t="s">
        <v>625</v>
      </c>
      <c r="G388" s="2" t="s">
        <v>889</v>
      </c>
      <c r="H388" s="2">
        <v>1.1000000000000001</v>
      </c>
      <c r="I388" s="2">
        <v>0</v>
      </c>
      <c r="J388" s="2">
        <v>0</v>
      </c>
      <c r="K388" s="2">
        <v>0</v>
      </c>
      <c r="L388" s="2">
        <v>0</v>
      </c>
      <c r="M388" s="2" t="s">
        <v>43</v>
      </c>
      <c r="N388" s="2" t="s">
        <v>625</v>
      </c>
      <c r="O388" s="2" t="s">
        <v>625</v>
      </c>
      <c r="P388" s="2" t="s">
        <v>625</v>
      </c>
      <c r="Q388" s="2" t="s">
        <v>625</v>
      </c>
      <c r="R388" s="2" t="s">
        <v>625</v>
      </c>
      <c r="S388" s="2" t="s">
        <v>625</v>
      </c>
      <c r="T388" s="2" t="s">
        <v>625</v>
      </c>
      <c r="U388" s="2" t="s">
        <v>43</v>
      </c>
      <c r="V388" s="2" t="s">
        <v>625</v>
      </c>
      <c r="W388" s="2" t="s">
        <v>625</v>
      </c>
      <c r="X388" s="2" t="s">
        <v>625</v>
      </c>
      <c r="Y388" s="2" t="s">
        <v>625</v>
      </c>
      <c r="Z388" s="2" t="s">
        <v>625</v>
      </c>
      <c r="AA388" s="2" t="s">
        <v>625</v>
      </c>
      <c r="AB388" s="2" t="s">
        <v>625</v>
      </c>
      <c r="AC388" s="2" t="s">
        <v>625</v>
      </c>
      <c r="AD388" s="2" t="s">
        <v>43</v>
      </c>
      <c r="AE388" s="2" t="s">
        <v>625</v>
      </c>
      <c r="AG388" s="2" t="s">
        <v>629</v>
      </c>
      <c r="AI388" s="2" t="s">
        <v>626</v>
      </c>
      <c r="AJ388" s="2">
        <v>0</v>
      </c>
      <c r="AK388" s="2" t="s">
        <v>43</v>
      </c>
    </row>
    <row r="389" spans="1:37" ht="15" customHeight="1" x14ac:dyDescent="0.35">
      <c r="A389" s="2" t="s">
        <v>515</v>
      </c>
      <c r="B389" s="2" t="s">
        <v>525</v>
      </c>
      <c r="C389" s="2" t="s">
        <v>525</v>
      </c>
      <c r="D389" s="2">
        <v>2023</v>
      </c>
      <c r="E389" s="2">
        <v>0.5</v>
      </c>
      <c r="F389" s="2" t="s">
        <v>625</v>
      </c>
      <c r="G389" s="2" t="s">
        <v>889</v>
      </c>
      <c r="H389" s="2">
        <v>1.1000000000000001</v>
      </c>
      <c r="I389" s="2">
        <v>0</v>
      </c>
      <c r="J389" s="2">
        <v>0</v>
      </c>
      <c r="K389" s="2">
        <v>0</v>
      </c>
      <c r="L389" s="2">
        <v>0</v>
      </c>
      <c r="M389" s="2" t="s">
        <v>43</v>
      </c>
      <c r="N389" s="2" t="s">
        <v>625</v>
      </c>
      <c r="O389" s="2" t="s">
        <v>625</v>
      </c>
      <c r="P389" s="2" t="s">
        <v>625</v>
      </c>
      <c r="Q389" s="2" t="s">
        <v>625</v>
      </c>
      <c r="R389" s="2" t="s">
        <v>625</v>
      </c>
      <c r="S389" s="2" t="s">
        <v>625</v>
      </c>
      <c r="T389" s="2" t="s">
        <v>625</v>
      </c>
      <c r="U389" s="2" t="s">
        <v>43</v>
      </c>
      <c r="V389" s="2" t="s">
        <v>625</v>
      </c>
      <c r="W389" s="2" t="s">
        <v>625</v>
      </c>
      <c r="X389" s="2" t="s">
        <v>625</v>
      </c>
      <c r="Y389" s="2" t="s">
        <v>625</v>
      </c>
      <c r="Z389" s="2" t="s">
        <v>625</v>
      </c>
      <c r="AA389" s="2" t="s">
        <v>625</v>
      </c>
      <c r="AB389" s="2" t="s">
        <v>625</v>
      </c>
      <c r="AC389" s="2" t="s">
        <v>625</v>
      </c>
      <c r="AD389" s="2" t="s">
        <v>43</v>
      </c>
      <c r="AE389" s="2" t="s">
        <v>625</v>
      </c>
      <c r="AG389" s="2" t="s">
        <v>629</v>
      </c>
      <c r="AI389" s="2" t="s">
        <v>626</v>
      </c>
      <c r="AJ389" s="2">
        <v>0</v>
      </c>
      <c r="AK389" s="2" t="s">
        <v>43</v>
      </c>
    </row>
    <row r="390" spans="1:37" ht="15" customHeight="1" x14ac:dyDescent="0.35">
      <c r="A390" s="2" t="s">
        <v>515</v>
      </c>
      <c r="B390" s="2" t="s">
        <v>526</v>
      </c>
      <c r="C390" s="2" t="s">
        <v>526</v>
      </c>
      <c r="D390" s="2">
        <v>2023</v>
      </c>
      <c r="E390" s="2">
        <v>1.3</v>
      </c>
      <c r="F390" s="2" t="s">
        <v>625</v>
      </c>
      <c r="G390" s="2" t="s">
        <v>891</v>
      </c>
      <c r="H390" s="2">
        <v>1.1000000000000001</v>
      </c>
      <c r="I390" s="2">
        <v>0</v>
      </c>
      <c r="J390" s="2">
        <v>0</v>
      </c>
      <c r="K390" s="2">
        <v>0</v>
      </c>
      <c r="L390" s="2">
        <v>0</v>
      </c>
      <c r="M390" s="2" t="s">
        <v>43</v>
      </c>
      <c r="N390" s="2" t="s">
        <v>625</v>
      </c>
      <c r="O390" s="2" t="s">
        <v>625</v>
      </c>
      <c r="P390" s="2" t="s">
        <v>625</v>
      </c>
      <c r="Q390" s="2" t="s">
        <v>625</v>
      </c>
      <c r="R390" s="2" t="s">
        <v>625</v>
      </c>
      <c r="S390" s="2" t="s">
        <v>625</v>
      </c>
      <c r="T390" s="2" t="s">
        <v>625</v>
      </c>
      <c r="U390" s="2" t="s">
        <v>43</v>
      </c>
      <c r="V390" s="2" t="s">
        <v>625</v>
      </c>
      <c r="W390" s="2" t="s">
        <v>625</v>
      </c>
      <c r="X390" s="2" t="s">
        <v>625</v>
      </c>
      <c r="Y390" s="2" t="s">
        <v>625</v>
      </c>
      <c r="Z390" s="2" t="s">
        <v>625</v>
      </c>
      <c r="AA390" s="2" t="s">
        <v>625</v>
      </c>
      <c r="AB390" s="2" t="s">
        <v>625</v>
      </c>
      <c r="AC390" s="2" t="s">
        <v>625</v>
      </c>
      <c r="AD390" s="2" t="s">
        <v>43</v>
      </c>
      <c r="AE390" s="2" t="s">
        <v>625</v>
      </c>
      <c r="AG390" s="2" t="s">
        <v>629</v>
      </c>
      <c r="AI390" s="2" t="s">
        <v>626</v>
      </c>
      <c r="AJ390" s="2">
        <v>0</v>
      </c>
      <c r="AK390" s="2" t="s">
        <v>43</v>
      </c>
    </row>
    <row r="391" spans="1:37" ht="15" customHeight="1" x14ac:dyDescent="0.35">
      <c r="A391" s="2" t="s">
        <v>515</v>
      </c>
      <c r="B391" s="2" t="s">
        <v>527</v>
      </c>
      <c r="C391" s="2" t="s">
        <v>527</v>
      </c>
      <c r="D391" s="2">
        <v>2023</v>
      </c>
      <c r="E391" s="2">
        <v>0.62</v>
      </c>
      <c r="F391" s="2" t="s">
        <v>625</v>
      </c>
      <c r="G391" s="2" t="s">
        <v>792</v>
      </c>
      <c r="H391" s="2">
        <v>1.1000000000000001</v>
      </c>
      <c r="I391" s="2">
        <v>0</v>
      </c>
      <c r="J391" s="2">
        <v>0</v>
      </c>
      <c r="K391" s="2">
        <v>0</v>
      </c>
      <c r="L391" s="2">
        <v>0</v>
      </c>
      <c r="M391" s="2" t="s">
        <v>43</v>
      </c>
      <c r="N391" s="2" t="s">
        <v>625</v>
      </c>
      <c r="O391" s="2" t="s">
        <v>625</v>
      </c>
      <c r="P391" s="2" t="s">
        <v>625</v>
      </c>
      <c r="Q391" s="2" t="s">
        <v>625</v>
      </c>
      <c r="R391" s="2" t="s">
        <v>625</v>
      </c>
      <c r="S391" s="2" t="s">
        <v>625</v>
      </c>
      <c r="T391" s="2" t="s">
        <v>625</v>
      </c>
      <c r="U391" s="2" t="s">
        <v>43</v>
      </c>
      <c r="V391" s="2" t="s">
        <v>625</v>
      </c>
      <c r="W391" s="2" t="s">
        <v>625</v>
      </c>
      <c r="X391" s="2" t="s">
        <v>625</v>
      </c>
      <c r="Y391" s="2" t="s">
        <v>625</v>
      </c>
      <c r="Z391" s="2" t="s">
        <v>625</v>
      </c>
      <c r="AA391" s="2" t="s">
        <v>625</v>
      </c>
      <c r="AB391" s="2" t="s">
        <v>625</v>
      </c>
      <c r="AC391" s="2" t="s">
        <v>625</v>
      </c>
      <c r="AD391" s="2" t="s">
        <v>43</v>
      </c>
      <c r="AE391" s="2" t="s">
        <v>625</v>
      </c>
      <c r="AG391" s="2" t="s">
        <v>629</v>
      </c>
      <c r="AI391" s="2" t="s">
        <v>626</v>
      </c>
      <c r="AJ391" s="2">
        <v>0</v>
      </c>
      <c r="AK391" s="2" t="s">
        <v>43</v>
      </c>
    </row>
    <row r="392" spans="1:37" ht="15" customHeight="1" x14ac:dyDescent="0.35">
      <c r="A392" s="2" t="s">
        <v>515</v>
      </c>
      <c r="B392" s="2" t="s">
        <v>528</v>
      </c>
      <c r="C392" s="2" t="s">
        <v>528</v>
      </c>
      <c r="D392" s="2">
        <v>2023</v>
      </c>
      <c r="E392" s="2">
        <v>0.42499999999999999</v>
      </c>
      <c r="F392" s="2">
        <v>0.28000000000000003</v>
      </c>
      <c r="G392" s="2" t="s">
        <v>792</v>
      </c>
      <c r="H392" s="2">
        <v>1.1000000000000001</v>
      </c>
      <c r="I392" s="2">
        <v>0</v>
      </c>
      <c r="J392" s="2">
        <v>0</v>
      </c>
      <c r="K392" s="2">
        <v>0</v>
      </c>
      <c r="L392" s="2">
        <v>0</v>
      </c>
      <c r="M392" s="2" t="s">
        <v>43</v>
      </c>
      <c r="N392" s="2" t="s">
        <v>625</v>
      </c>
      <c r="O392" s="2" t="s">
        <v>625</v>
      </c>
      <c r="P392" s="2" t="s">
        <v>625</v>
      </c>
      <c r="Q392" s="2" t="s">
        <v>625</v>
      </c>
      <c r="R392" s="2" t="s">
        <v>625</v>
      </c>
      <c r="S392" s="2" t="s">
        <v>625</v>
      </c>
      <c r="T392" s="2" t="s">
        <v>625</v>
      </c>
      <c r="U392" s="2" t="s">
        <v>43</v>
      </c>
      <c r="V392" s="2" t="s">
        <v>625</v>
      </c>
      <c r="W392" s="2" t="s">
        <v>625</v>
      </c>
      <c r="X392" s="2" t="s">
        <v>625</v>
      </c>
      <c r="Y392" s="2" t="s">
        <v>625</v>
      </c>
      <c r="Z392" s="2" t="s">
        <v>625</v>
      </c>
      <c r="AA392" s="2" t="s">
        <v>625</v>
      </c>
      <c r="AB392" s="2" t="s">
        <v>625</v>
      </c>
      <c r="AC392" s="2" t="s">
        <v>625</v>
      </c>
      <c r="AD392" s="2" t="s">
        <v>43</v>
      </c>
      <c r="AE392" s="2" t="s">
        <v>625</v>
      </c>
      <c r="AG392" s="2" t="s">
        <v>629</v>
      </c>
      <c r="AI392" s="2" t="s">
        <v>626</v>
      </c>
      <c r="AJ392" s="2">
        <v>0</v>
      </c>
      <c r="AK392" s="2" t="s">
        <v>43</v>
      </c>
    </row>
    <row r="393" spans="1:37" ht="15" customHeight="1" x14ac:dyDescent="0.35">
      <c r="A393" s="2" t="s">
        <v>515</v>
      </c>
      <c r="B393" s="2" t="s">
        <v>529</v>
      </c>
      <c r="C393" s="2" t="s">
        <v>529</v>
      </c>
      <c r="D393" s="2">
        <v>2023</v>
      </c>
      <c r="E393" s="2">
        <v>0.56000000000000005</v>
      </c>
      <c r="F393" s="2">
        <v>0.18</v>
      </c>
      <c r="G393" s="2" t="s">
        <v>892</v>
      </c>
      <c r="H393" s="2">
        <v>1.1000000000000001</v>
      </c>
      <c r="I393" s="2">
        <v>0</v>
      </c>
      <c r="J393" s="2">
        <v>0</v>
      </c>
      <c r="K393" s="2">
        <v>0</v>
      </c>
      <c r="L393" s="2">
        <v>0</v>
      </c>
      <c r="M393" s="2" t="s">
        <v>43</v>
      </c>
      <c r="N393" s="2" t="s">
        <v>625</v>
      </c>
      <c r="O393" s="2" t="s">
        <v>625</v>
      </c>
      <c r="P393" s="2" t="s">
        <v>625</v>
      </c>
      <c r="Q393" s="2" t="s">
        <v>625</v>
      </c>
      <c r="R393" s="2" t="s">
        <v>625</v>
      </c>
      <c r="S393" s="2" t="s">
        <v>625</v>
      </c>
      <c r="T393" s="2" t="s">
        <v>625</v>
      </c>
      <c r="U393" s="2" t="s">
        <v>43</v>
      </c>
      <c r="V393" s="2" t="s">
        <v>625</v>
      </c>
      <c r="W393" s="2" t="s">
        <v>625</v>
      </c>
      <c r="X393" s="2" t="s">
        <v>625</v>
      </c>
      <c r="Y393" s="2" t="s">
        <v>625</v>
      </c>
      <c r="Z393" s="2" t="s">
        <v>625</v>
      </c>
      <c r="AA393" s="2" t="s">
        <v>625</v>
      </c>
      <c r="AB393" s="2" t="s">
        <v>625</v>
      </c>
      <c r="AC393" s="2" t="s">
        <v>625</v>
      </c>
      <c r="AD393" s="2" t="s">
        <v>43</v>
      </c>
      <c r="AE393" s="2" t="s">
        <v>625</v>
      </c>
      <c r="AG393" s="2" t="s">
        <v>629</v>
      </c>
      <c r="AI393" s="2" t="s">
        <v>626</v>
      </c>
      <c r="AJ393" s="2">
        <v>0</v>
      </c>
      <c r="AK393" s="2" t="s">
        <v>43</v>
      </c>
    </row>
    <row r="394" spans="1:37" ht="15" customHeight="1" x14ac:dyDescent="0.35">
      <c r="A394" s="2" t="s">
        <v>515</v>
      </c>
      <c r="B394" s="2" t="s">
        <v>530</v>
      </c>
      <c r="C394" s="2" t="s">
        <v>530</v>
      </c>
      <c r="D394" s="2">
        <v>2023</v>
      </c>
      <c r="E394" s="2">
        <v>0.68</v>
      </c>
      <c r="F394" s="2" t="s">
        <v>625</v>
      </c>
      <c r="G394" s="2" t="s">
        <v>792</v>
      </c>
      <c r="H394" s="2">
        <v>1.1000000000000001</v>
      </c>
      <c r="I394" s="2">
        <v>0</v>
      </c>
      <c r="J394" s="2">
        <v>0</v>
      </c>
      <c r="K394" s="2">
        <v>0</v>
      </c>
      <c r="L394" s="2">
        <v>0</v>
      </c>
      <c r="M394" s="2" t="s">
        <v>43</v>
      </c>
      <c r="N394" s="2" t="s">
        <v>625</v>
      </c>
      <c r="O394" s="2" t="s">
        <v>625</v>
      </c>
      <c r="P394" s="2" t="s">
        <v>625</v>
      </c>
      <c r="Q394" s="2" t="s">
        <v>625</v>
      </c>
      <c r="R394" s="2" t="s">
        <v>625</v>
      </c>
      <c r="S394" s="2" t="s">
        <v>625</v>
      </c>
      <c r="T394" s="2" t="s">
        <v>625</v>
      </c>
      <c r="U394" s="2" t="s">
        <v>43</v>
      </c>
      <c r="V394" s="2" t="s">
        <v>625</v>
      </c>
      <c r="W394" s="2" t="s">
        <v>625</v>
      </c>
      <c r="X394" s="2" t="s">
        <v>625</v>
      </c>
      <c r="Y394" s="2" t="s">
        <v>625</v>
      </c>
      <c r="Z394" s="2" t="s">
        <v>625</v>
      </c>
      <c r="AA394" s="2" t="s">
        <v>625</v>
      </c>
      <c r="AB394" s="2" t="s">
        <v>625</v>
      </c>
      <c r="AC394" s="2" t="s">
        <v>625</v>
      </c>
      <c r="AD394" s="2" t="s">
        <v>43</v>
      </c>
      <c r="AE394" s="2" t="s">
        <v>625</v>
      </c>
      <c r="AG394" s="2" t="s">
        <v>629</v>
      </c>
      <c r="AI394" s="2" t="s">
        <v>626</v>
      </c>
      <c r="AJ394" s="2">
        <v>0</v>
      </c>
      <c r="AK394" s="2" t="s">
        <v>43</v>
      </c>
    </row>
    <row r="395" spans="1:37" ht="15" customHeight="1" x14ac:dyDescent="0.35">
      <c r="A395" s="2" t="s">
        <v>515</v>
      </c>
      <c r="B395" s="2" t="s">
        <v>531</v>
      </c>
      <c r="C395" s="2" t="s">
        <v>531</v>
      </c>
      <c r="D395" s="2">
        <v>2023</v>
      </c>
      <c r="E395" s="2">
        <v>0.32</v>
      </c>
      <c r="F395" s="2" t="s">
        <v>625</v>
      </c>
      <c r="G395" s="2" t="s">
        <v>792</v>
      </c>
      <c r="H395" s="2">
        <v>1.1000000000000001</v>
      </c>
      <c r="I395" s="2">
        <v>0</v>
      </c>
      <c r="J395" s="2">
        <v>0</v>
      </c>
      <c r="K395" s="2">
        <v>0</v>
      </c>
      <c r="L395" s="2">
        <v>0</v>
      </c>
      <c r="M395" s="2" t="s">
        <v>43</v>
      </c>
      <c r="N395" s="2" t="s">
        <v>625</v>
      </c>
      <c r="O395" s="2" t="s">
        <v>625</v>
      </c>
      <c r="P395" s="2" t="s">
        <v>625</v>
      </c>
      <c r="Q395" s="2" t="s">
        <v>625</v>
      </c>
      <c r="R395" s="2" t="s">
        <v>625</v>
      </c>
      <c r="S395" s="2" t="s">
        <v>625</v>
      </c>
      <c r="T395" s="2" t="s">
        <v>625</v>
      </c>
      <c r="U395" s="2" t="s">
        <v>43</v>
      </c>
      <c r="V395" s="2" t="s">
        <v>625</v>
      </c>
      <c r="W395" s="2" t="s">
        <v>625</v>
      </c>
      <c r="X395" s="2" t="s">
        <v>625</v>
      </c>
      <c r="Y395" s="2" t="s">
        <v>625</v>
      </c>
      <c r="Z395" s="2" t="s">
        <v>625</v>
      </c>
      <c r="AA395" s="2" t="s">
        <v>625</v>
      </c>
      <c r="AB395" s="2" t="s">
        <v>625</v>
      </c>
      <c r="AC395" s="2" t="s">
        <v>625</v>
      </c>
      <c r="AD395" s="2" t="s">
        <v>43</v>
      </c>
      <c r="AE395" s="2" t="s">
        <v>625</v>
      </c>
      <c r="AG395" s="2" t="s">
        <v>629</v>
      </c>
      <c r="AI395" s="2" t="s">
        <v>626</v>
      </c>
      <c r="AJ395" s="2">
        <v>0</v>
      </c>
      <c r="AK395" s="2" t="s">
        <v>43</v>
      </c>
    </row>
    <row r="396" spans="1:37" ht="15" customHeight="1" x14ac:dyDescent="0.35">
      <c r="A396" s="2" t="s">
        <v>515</v>
      </c>
      <c r="B396" s="2" t="s">
        <v>532</v>
      </c>
      <c r="C396" s="2" t="s">
        <v>686</v>
      </c>
      <c r="D396" s="2">
        <v>2023</v>
      </c>
      <c r="E396" s="2">
        <v>0.14499999999999999</v>
      </c>
      <c r="F396" s="2" t="s">
        <v>625</v>
      </c>
      <c r="G396" s="2" t="s">
        <v>891</v>
      </c>
      <c r="H396" s="2">
        <v>1.1000000000000001</v>
      </c>
      <c r="I396" s="2">
        <v>0</v>
      </c>
      <c r="J396" s="2">
        <v>0</v>
      </c>
      <c r="K396" s="2">
        <v>0</v>
      </c>
      <c r="L396" s="2">
        <v>0</v>
      </c>
      <c r="M396" s="2" t="s">
        <v>43</v>
      </c>
      <c r="N396" s="2" t="s">
        <v>625</v>
      </c>
      <c r="O396" s="2" t="s">
        <v>625</v>
      </c>
      <c r="P396" s="2" t="s">
        <v>625</v>
      </c>
      <c r="Q396" s="2" t="s">
        <v>625</v>
      </c>
      <c r="R396" s="2" t="s">
        <v>625</v>
      </c>
      <c r="S396" s="2" t="s">
        <v>625</v>
      </c>
      <c r="T396" s="2" t="s">
        <v>625</v>
      </c>
      <c r="U396" s="2" t="s">
        <v>43</v>
      </c>
      <c r="V396" s="2" t="s">
        <v>625</v>
      </c>
      <c r="W396" s="2" t="s">
        <v>625</v>
      </c>
      <c r="X396" s="2" t="s">
        <v>625</v>
      </c>
      <c r="Y396" s="2" t="s">
        <v>625</v>
      </c>
      <c r="Z396" s="2" t="s">
        <v>625</v>
      </c>
      <c r="AA396" s="2" t="s">
        <v>625</v>
      </c>
      <c r="AB396" s="2" t="s">
        <v>625</v>
      </c>
      <c r="AC396" s="2" t="s">
        <v>625</v>
      </c>
      <c r="AD396" s="2" t="s">
        <v>43</v>
      </c>
      <c r="AE396" s="2" t="s">
        <v>625</v>
      </c>
      <c r="AG396" s="2" t="s">
        <v>629</v>
      </c>
      <c r="AI396" s="2" t="s">
        <v>626</v>
      </c>
      <c r="AJ396" s="2">
        <v>0</v>
      </c>
      <c r="AK396" s="2" t="s">
        <v>43</v>
      </c>
    </row>
    <row r="397" spans="1:37" ht="15" customHeight="1" x14ac:dyDescent="0.35">
      <c r="A397" s="2" t="s">
        <v>515</v>
      </c>
      <c r="B397" s="2" t="s">
        <v>533</v>
      </c>
      <c r="C397" s="2" t="s">
        <v>686</v>
      </c>
      <c r="D397" s="2">
        <v>2023</v>
      </c>
      <c r="E397" s="2">
        <v>0.11700000000000001</v>
      </c>
      <c r="F397" s="2" t="s">
        <v>625</v>
      </c>
      <c r="G397" s="2" t="s">
        <v>792</v>
      </c>
      <c r="H397" s="2">
        <v>1.1000000000000001</v>
      </c>
      <c r="I397" s="2">
        <v>0</v>
      </c>
      <c r="J397" s="2">
        <v>0</v>
      </c>
      <c r="K397" s="2">
        <v>0</v>
      </c>
      <c r="L397" s="2">
        <v>0</v>
      </c>
      <c r="M397" s="2" t="s">
        <v>43</v>
      </c>
      <c r="N397" s="2" t="s">
        <v>625</v>
      </c>
      <c r="O397" s="2" t="s">
        <v>625</v>
      </c>
      <c r="P397" s="2" t="s">
        <v>625</v>
      </c>
      <c r="Q397" s="2" t="s">
        <v>625</v>
      </c>
      <c r="R397" s="2" t="s">
        <v>625</v>
      </c>
      <c r="S397" s="2" t="s">
        <v>625</v>
      </c>
      <c r="T397" s="2" t="s">
        <v>625</v>
      </c>
      <c r="U397" s="2" t="s">
        <v>43</v>
      </c>
      <c r="V397" s="2" t="s">
        <v>625</v>
      </c>
      <c r="W397" s="2" t="s">
        <v>625</v>
      </c>
      <c r="X397" s="2" t="s">
        <v>625</v>
      </c>
      <c r="Y397" s="2" t="s">
        <v>625</v>
      </c>
      <c r="Z397" s="2" t="s">
        <v>625</v>
      </c>
      <c r="AA397" s="2" t="s">
        <v>625</v>
      </c>
      <c r="AB397" s="2" t="s">
        <v>625</v>
      </c>
      <c r="AC397" s="2" t="s">
        <v>625</v>
      </c>
      <c r="AD397" s="2" t="s">
        <v>43</v>
      </c>
      <c r="AE397" s="2" t="s">
        <v>625</v>
      </c>
      <c r="AG397" s="2" t="s">
        <v>629</v>
      </c>
      <c r="AI397" s="2" t="s">
        <v>626</v>
      </c>
      <c r="AJ397" s="2">
        <v>0</v>
      </c>
      <c r="AK397" s="2" t="s">
        <v>43</v>
      </c>
    </row>
    <row r="398" spans="1:37" ht="15" customHeight="1" x14ac:dyDescent="0.35">
      <c r="A398" s="2" t="s">
        <v>515</v>
      </c>
      <c r="B398" s="2" t="s">
        <v>534</v>
      </c>
      <c r="C398" s="2" t="s">
        <v>534</v>
      </c>
      <c r="D398" s="2">
        <v>2023</v>
      </c>
      <c r="E398" s="2">
        <v>0.29599999999999999</v>
      </c>
      <c r="F398" s="2" t="s">
        <v>625</v>
      </c>
      <c r="G398" s="2" t="s">
        <v>767</v>
      </c>
      <c r="H398" s="2">
        <v>1.1000000000000001</v>
      </c>
      <c r="I398" s="2">
        <v>0</v>
      </c>
      <c r="J398" s="2">
        <v>0</v>
      </c>
      <c r="K398" s="2">
        <v>0</v>
      </c>
      <c r="L398" s="2">
        <v>0</v>
      </c>
      <c r="M398" s="2" t="s">
        <v>43</v>
      </c>
      <c r="N398" s="2" t="s">
        <v>625</v>
      </c>
      <c r="O398" s="2" t="s">
        <v>625</v>
      </c>
      <c r="P398" s="2" t="s">
        <v>625</v>
      </c>
      <c r="Q398" s="2" t="s">
        <v>625</v>
      </c>
      <c r="R398" s="2" t="s">
        <v>625</v>
      </c>
      <c r="S398" s="2" t="s">
        <v>625</v>
      </c>
      <c r="T398" s="2" t="s">
        <v>625</v>
      </c>
      <c r="U398" s="2" t="s">
        <v>43</v>
      </c>
      <c r="V398" s="2" t="s">
        <v>625</v>
      </c>
      <c r="W398" s="2" t="s">
        <v>625</v>
      </c>
      <c r="X398" s="2" t="s">
        <v>625</v>
      </c>
      <c r="Y398" s="2" t="s">
        <v>625</v>
      </c>
      <c r="Z398" s="2" t="s">
        <v>625</v>
      </c>
      <c r="AA398" s="2" t="s">
        <v>625</v>
      </c>
      <c r="AB398" s="2" t="s">
        <v>625</v>
      </c>
      <c r="AC398" s="2" t="s">
        <v>625</v>
      </c>
      <c r="AD398" s="2" t="s">
        <v>43</v>
      </c>
      <c r="AE398" s="2" t="s">
        <v>625</v>
      </c>
      <c r="AG398" s="2" t="s">
        <v>629</v>
      </c>
      <c r="AI398" s="2" t="s">
        <v>626</v>
      </c>
      <c r="AJ398" s="2">
        <v>0</v>
      </c>
      <c r="AK398" s="2" t="s">
        <v>43</v>
      </c>
    </row>
    <row r="399" spans="1:37" ht="15" customHeight="1" x14ac:dyDescent="0.35">
      <c r="A399" s="2" t="s">
        <v>515</v>
      </c>
      <c r="B399" s="2" t="s">
        <v>535</v>
      </c>
      <c r="C399" s="2" t="s">
        <v>669</v>
      </c>
      <c r="D399" s="2">
        <v>2023</v>
      </c>
      <c r="E399" s="2">
        <v>0.27600000000000002</v>
      </c>
      <c r="F399" s="2" t="s">
        <v>625</v>
      </c>
      <c r="G399" s="2" t="s">
        <v>767</v>
      </c>
      <c r="H399" s="2">
        <v>1.1000000000000001</v>
      </c>
      <c r="I399" s="2">
        <v>0</v>
      </c>
      <c r="J399" s="2">
        <v>0</v>
      </c>
      <c r="K399" s="2">
        <v>0</v>
      </c>
      <c r="L399" s="2" t="s">
        <v>625</v>
      </c>
      <c r="M399" s="2" t="s">
        <v>43</v>
      </c>
      <c r="N399" s="2" t="s">
        <v>625</v>
      </c>
      <c r="O399" s="2" t="s">
        <v>625</v>
      </c>
      <c r="P399" s="2" t="s">
        <v>625</v>
      </c>
      <c r="Q399" s="2" t="s">
        <v>625</v>
      </c>
      <c r="R399" s="2" t="s">
        <v>625</v>
      </c>
      <c r="S399" s="2" t="s">
        <v>625</v>
      </c>
      <c r="T399" s="2" t="s">
        <v>625</v>
      </c>
      <c r="U399" s="2" t="s">
        <v>43</v>
      </c>
      <c r="V399" s="2" t="s">
        <v>625</v>
      </c>
      <c r="W399" s="2" t="s">
        <v>625</v>
      </c>
      <c r="X399" s="2" t="s">
        <v>625</v>
      </c>
      <c r="Y399" s="2" t="s">
        <v>625</v>
      </c>
      <c r="Z399" s="2" t="s">
        <v>625</v>
      </c>
      <c r="AA399" s="2" t="s">
        <v>625</v>
      </c>
      <c r="AB399" s="2" t="s">
        <v>625</v>
      </c>
      <c r="AC399" s="2" t="s">
        <v>625</v>
      </c>
      <c r="AD399" s="2" t="s">
        <v>43</v>
      </c>
      <c r="AE399" s="2" t="s">
        <v>625</v>
      </c>
      <c r="AG399" s="2" t="s">
        <v>629</v>
      </c>
      <c r="AI399" s="2" t="s">
        <v>626</v>
      </c>
      <c r="AJ399" s="2">
        <v>0</v>
      </c>
      <c r="AK399" s="2" t="s">
        <v>43</v>
      </c>
    </row>
    <row r="400" spans="1:37" ht="15" customHeight="1" x14ac:dyDescent="0.35">
      <c r="A400" s="2" t="s">
        <v>515</v>
      </c>
      <c r="B400" s="2" t="s">
        <v>536</v>
      </c>
      <c r="C400" s="2" t="s">
        <v>262</v>
      </c>
      <c r="D400" s="2">
        <v>2023</v>
      </c>
      <c r="E400" s="2">
        <v>0.12</v>
      </c>
      <c r="F400" s="2" t="s">
        <v>625</v>
      </c>
      <c r="G400" s="2" t="s">
        <v>767</v>
      </c>
      <c r="H400" s="2">
        <v>1.1000000000000001</v>
      </c>
      <c r="I400" s="2">
        <v>0</v>
      </c>
      <c r="J400" s="2">
        <v>0</v>
      </c>
      <c r="K400" s="2">
        <v>0</v>
      </c>
      <c r="L400" s="2">
        <v>0</v>
      </c>
      <c r="M400" s="2" t="s">
        <v>43</v>
      </c>
      <c r="N400" s="2" t="s">
        <v>625</v>
      </c>
      <c r="O400" s="2" t="s">
        <v>625</v>
      </c>
      <c r="P400" s="2" t="s">
        <v>625</v>
      </c>
      <c r="Q400" s="2" t="s">
        <v>625</v>
      </c>
      <c r="R400" s="2" t="s">
        <v>625</v>
      </c>
      <c r="S400" s="2" t="s">
        <v>625</v>
      </c>
      <c r="T400" s="2" t="s">
        <v>625</v>
      </c>
      <c r="U400" s="2" t="s">
        <v>43</v>
      </c>
      <c r="V400" s="2" t="s">
        <v>625</v>
      </c>
      <c r="W400" s="2" t="s">
        <v>625</v>
      </c>
      <c r="X400" s="2" t="s">
        <v>625</v>
      </c>
      <c r="Y400" s="2" t="s">
        <v>625</v>
      </c>
      <c r="Z400" s="2" t="s">
        <v>625</v>
      </c>
      <c r="AA400" s="2" t="s">
        <v>625</v>
      </c>
      <c r="AB400" s="2" t="s">
        <v>625</v>
      </c>
      <c r="AC400" s="2" t="s">
        <v>625</v>
      </c>
      <c r="AD400" s="2" t="s">
        <v>43</v>
      </c>
      <c r="AE400" s="2" t="s">
        <v>625</v>
      </c>
      <c r="AG400" s="2" t="s">
        <v>629</v>
      </c>
      <c r="AI400" s="2" t="s">
        <v>626</v>
      </c>
      <c r="AJ400" s="2">
        <v>0</v>
      </c>
      <c r="AK400" s="2" t="s">
        <v>43</v>
      </c>
    </row>
    <row r="401" spans="1:37" ht="15" customHeight="1" x14ac:dyDescent="0.35">
      <c r="A401" s="2" t="s">
        <v>515</v>
      </c>
      <c r="B401" s="2" t="s">
        <v>537</v>
      </c>
      <c r="C401" s="2" t="s">
        <v>262</v>
      </c>
      <c r="D401" s="2">
        <v>2023</v>
      </c>
      <c r="E401" s="2">
        <v>6.2E-2</v>
      </c>
      <c r="F401" s="2" t="s">
        <v>625</v>
      </c>
      <c r="G401" s="2" t="s">
        <v>767</v>
      </c>
      <c r="H401" s="2">
        <v>1.1000000000000001</v>
      </c>
      <c r="I401" s="2">
        <v>0</v>
      </c>
      <c r="J401" s="2">
        <v>0</v>
      </c>
      <c r="K401" s="2">
        <v>0</v>
      </c>
      <c r="L401" s="2">
        <v>0</v>
      </c>
      <c r="M401" s="2" t="s">
        <v>893</v>
      </c>
      <c r="N401" s="2">
        <v>13.285</v>
      </c>
      <c r="O401" s="2">
        <v>7.1999999999999995E-2</v>
      </c>
      <c r="P401" s="2">
        <v>135</v>
      </c>
      <c r="Q401" s="2">
        <v>5.9</v>
      </c>
      <c r="R401" s="2">
        <v>0.5</v>
      </c>
      <c r="S401" s="2">
        <v>0</v>
      </c>
      <c r="T401" s="2">
        <v>7.25</v>
      </c>
      <c r="U401" s="2" t="s">
        <v>43</v>
      </c>
      <c r="V401" s="2" t="s">
        <v>625</v>
      </c>
      <c r="W401" s="2" t="s">
        <v>625</v>
      </c>
      <c r="X401" s="2" t="s">
        <v>625</v>
      </c>
      <c r="Y401" s="2" t="s">
        <v>625</v>
      </c>
      <c r="Z401" s="2" t="s">
        <v>625</v>
      </c>
      <c r="AA401" s="2" t="s">
        <v>625</v>
      </c>
      <c r="AB401" s="2" t="s">
        <v>625</v>
      </c>
      <c r="AC401" s="2" t="s">
        <v>625</v>
      </c>
      <c r="AD401" s="2" t="s">
        <v>43</v>
      </c>
      <c r="AE401" s="2" t="s">
        <v>625</v>
      </c>
      <c r="AG401" s="2" t="s">
        <v>629</v>
      </c>
      <c r="AI401" s="2" t="s">
        <v>629</v>
      </c>
      <c r="AJ401" s="2">
        <v>13.285</v>
      </c>
      <c r="AK401" s="2">
        <v>5.0000000000000001E-3</v>
      </c>
    </row>
    <row r="402" spans="1:37" ht="15" customHeight="1" x14ac:dyDescent="0.35">
      <c r="A402" s="2" t="s">
        <v>515</v>
      </c>
      <c r="B402" s="2" t="s">
        <v>538</v>
      </c>
      <c r="C402" s="2" t="s">
        <v>534</v>
      </c>
      <c r="D402" s="2">
        <v>2023</v>
      </c>
      <c r="E402" s="2">
        <v>0.23499999999999999</v>
      </c>
      <c r="F402" s="2" t="s">
        <v>625</v>
      </c>
      <c r="G402" s="2" t="s">
        <v>767</v>
      </c>
      <c r="H402" s="2">
        <v>1.1000000000000001</v>
      </c>
      <c r="I402" s="2">
        <v>0</v>
      </c>
      <c r="J402" s="2">
        <v>0</v>
      </c>
      <c r="K402" s="2">
        <v>0</v>
      </c>
      <c r="L402" s="2">
        <v>0</v>
      </c>
      <c r="M402" s="2" t="s">
        <v>43</v>
      </c>
      <c r="N402" s="2" t="s">
        <v>625</v>
      </c>
      <c r="O402" s="2" t="s">
        <v>625</v>
      </c>
      <c r="P402" s="2" t="s">
        <v>625</v>
      </c>
      <c r="Q402" s="2" t="s">
        <v>625</v>
      </c>
      <c r="R402" s="2" t="s">
        <v>625</v>
      </c>
      <c r="S402" s="2" t="s">
        <v>625</v>
      </c>
      <c r="T402" s="2" t="s">
        <v>625</v>
      </c>
      <c r="U402" s="2" t="s">
        <v>43</v>
      </c>
      <c r="V402" s="2" t="s">
        <v>625</v>
      </c>
      <c r="W402" s="2" t="s">
        <v>625</v>
      </c>
      <c r="X402" s="2" t="s">
        <v>625</v>
      </c>
      <c r="Y402" s="2" t="s">
        <v>625</v>
      </c>
      <c r="Z402" s="2" t="s">
        <v>625</v>
      </c>
      <c r="AA402" s="2" t="s">
        <v>625</v>
      </c>
      <c r="AB402" s="2" t="s">
        <v>625</v>
      </c>
      <c r="AC402" s="2" t="s">
        <v>625</v>
      </c>
      <c r="AD402" s="2" t="s">
        <v>43</v>
      </c>
      <c r="AE402" s="2" t="s">
        <v>625</v>
      </c>
      <c r="AG402" s="2" t="s">
        <v>629</v>
      </c>
      <c r="AI402" s="2" t="s">
        <v>626</v>
      </c>
      <c r="AJ402" s="2">
        <v>0</v>
      </c>
      <c r="AK402" s="2" t="s">
        <v>43</v>
      </c>
    </row>
    <row r="403" spans="1:37" ht="15" customHeight="1" x14ac:dyDescent="0.35">
      <c r="A403" s="2" t="s">
        <v>515</v>
      </c>
      <c r="B403" s="2" t="s">
        <v>539</v>
      </c>
      <c r="C403" s="2" t="s">
        <v>541</v>
      </c>
      <c r="D403" s="2">
        <v>2023</v>
      </c>
      <c r="E403" s="2">
        <v>3.6999999999999998E-2</v>
      </c>
      <c r="F403" s="2" t="s">
        <v>625</v>
      </c>
      <c r="G403" s="2" t="s">
        <v>767</v>
      </c>
      <c r="H403" s="2">
        <v>1.1000000000000001</v>
      </c>
      <c r="I403" s="2">
        <v>0</v>
      </c>
      <c r="J403" s="2">
        <v>0</v>
      </c>
      <c r="K403" s="2">
        <v>0</v>
      </c>
      <c r="L403" s="2">
        <v>0</v>
      </c>
      <c r="M403" s="2" t="s">
        <v>43</v>
      </c>
      <c r="N403" s="2" t="s">
        <v>625</v>
      </c>
      <c r="O403" s="2" t="s">
        <v>625</v>
      </c>
      <c r="P403" s="2" t="s">
        <v>625</v>
      </c>
      <c r="Q403" s="2" t="s">
        <v>625</v>
      </c>
      <c r="R403" s="2" t="s">
        <v>625</v>
      </c>
      <c r="S403" s="2" t="s">
        <v>625</v>
      </c>
      <c r="T403" s="2" t="s">
        <v>625</v>
      </c>
      <c r="U403" s="2" t="s">
        <v>43</v>
      </c>
      <c r="V403" s="2" t="s">
        <v>625</v>
      </c>
      <c r="W403" s="2" t="s">
        <v>625</v>
      </c>
      <c r="X403" s="2" t="s">
        <v>625</v>
      </c>
      <c r="Y403" s="2" t="s">
        <v>625</v>
      </c>
      <c r="Z403" s="2" t="s">
        <v>625</v>
      </c>
      <c r="AA403" s="2" t="s">
        <v>625</v>
      </c>
      <c r="AB403" s="2" t="s">
        <v>625</v>
      </c>
      <c r="AC403" s="2" t="s">
        <v>625</v>
      </c>
      <c r="AD403" s="2" t="s">
        <v>43</v>
      </c>
      <c r="AE403" s="2" t="s">
        <v>625</v>
      </c>
      <c r="AG403" s="2" t="s">
        <v>629</v>
      </c>
      <c r="AI403" s="2" t="s">
        <v>626</v>
      </c>
      <c r="AJ403" s="2">
        <v>0</v>
      </c>
      <c r="AK403" s="2" t="s">
        <v>43</v>
      </c>
    </row>
    <row r="404" spans="1:37" ht="15" customHeight="1" x14ac:dyDescent="0.35">
      <c r="A404" s="2" t="s">
        <v>515</v>
      </c>
      <c r="B404" s="2" t="s">
        <v>540</v>
      </c>
      <c r="C404" s="2" t="s">
        <v>683</v>
      </c>
      <c r="D404" s="2">
        <v>2023</v>
      </c>
      <c r="E404" s="2">
        <v>0.35899999999999999</v>
      </c>
      <c r="F404" s="2" t="s">
        <v>625</v>
      </c>
      <c r="G404" s="2" t="s">
        <v>767</v>
      </c>
      <c r="H404" s="2">
        <v>1.1000000000000001</v>
      </c>
      <c r="I404" s="2">
        <v>0</v>
      </c>
      <c r="J404" s="2">
        <v>0</v>
      </c>
      <c r="K404" s="2">
        <v>0</v>
      </c>
      <c r="L404" s="2">
        <v>0</v>
      </c>
      <c r="M404" s="2" t="s">
        <v>43</v>
      </c>
      <c r="N404" s="2" t="s">
        <v>625</v>
      </c>
      <c r="O404" s="2" t="s">
        <v>625</v>
      </c>
      <c r="P404" s="2" t="s">
        <v>625</v>
      </c>
      <c r="Q404" s="2" t="s">
        <v>625</v>
      </c>
      <c r="R404" s="2" t="s">
        <v>625</v>
      </c>
      <c r="S404" s="2" t="s">
        <v>625</v>
      </c>
      <c r="T404" s="2" t="s">
        <v>625</v>
      </c>
      <c r="U404" s="2" t="s">
        <v>43</v>
      </c>
      <c r="V404" s="2" t="s">
        <v>625</v>
      </c>
      <c r="W404" s="2" t="s">
        <v>625</v>
      </c>
      <c r="X404" s="2" t="s">
        <v>625</v>
      </c>
      <c r="Y404" s="2" t="s">
        <v>625</v>
      </c>
      <c r="Z404" s="2" t="s">
        <v>625</v>
      </c>
      <c r="AA404" s="2" t="s">
        <v>625</v>
      </c>
      <c r="AB404" s="2" t="s">
        <v>625</v>
      </c>
      <c r="AC404" s="2" t="s">
        <v>625</v>
      </c>
      <c r="AD404" s="2" t="s">
        <v>43</v>
      </c>
      <c r="AE404" s="2" t="s">
        <v>625</v>
      </c>
      <c r="AG404" s="2" t="s">
        <v>629</v>
      </c>
      <c r="AI404" s="2" t="s">
        <v>626</v>
      </c>
      <c r="AJ404" s="2">
        <v>0</v>
      </c>
      <c r="AK404" s="2" t="s">
        <v>43</v>
      </c>
    </row>
    <row r="405" spans="1:37" ht="15" customHeight="1" x14ac:dyDescent="0.35">
      <c r="A405" s="2" t="s">
        <v>515</v>
      </c>
      <c r="B405" s="2" t="s">
        <v>541</v>
      </c>
      <c r="C405" s="2" t="s">
        <v>541</v>
      </c>
      <c r="D405" s="2">
        <v>2023</v>
      </c>
      <c r="E405" s="2">
        <v>0.73399999999999999</v>
      </c>
      <c r="F405" s="2" t="s">
        <v>625</v>
      </c>
      <c r="G405" s="2" t="s">
        <v>767</v>
      </c>
      <c r="H405" s="2">
        <v>1.1000000000000001</v>
      </c>
      <c r="I405" s="2">
        <v>0</v>
      </c>
      <c r="J405" s="2">
        <v>0</v>
      </c>
      <c r="K405" s="2">
        <v>0</v>
      </c>
      <c r="L405" s="2">
        <v>0</v>
      </c>
      <c r="M405" s="2" t="s">
        <v>43</v>
      </c>
      <c r="N405" s="2" t="s">
        <v>625</v>
      </c>
      <c r="O405" s="2" t="s">
        <v>625</v>
      </c>
      <c r="P405" s="2" t="s">
        <v>625</v>
      </c>
      <c r="Q405" s="2" t="s">
        <v>625</v>
      </c>
      <c r="R405" s="2" t="s">
        <v>625</v>
      </c>
      <c r="S405" s="2" t="s">
        <v>625</v>
      </c>
      <c r="T405" s="2" t="s">
        <v>625</v>
      </c>
      <c r="U405" s="2" t="s">
        <v>43</v>
      </c>
      <c r="V405" s="2" t="s">
        <v>625</v>
      </c>
      <c r="W405" s="2" t="s">
        <v>625</v>
      </c>
      <c r="X405" s="2" t="s">
        <v>625</v>
      </c>
      <c r="Y405" s="2" t="s">
        <v>625</v>
      </c>
      <c r="Z405" s="2" t="s">
        <v>625</v>
      </c>
      <c r="AA405" s="2" t="s">
        <v>625</v>
      </c>
      <c r="AB405" s="2" t="s">
        <v>625</v>
      </c>
      <c r="AC405" s="2" t="s">
        <v>625</v>
      </c>
      <c r="AD405" s="2" t="s">
        <v>43</v>
      </c>
      <c r="AE405" s="2" t="s">
        <v>625</v>
      </c>
      <c r="AG405" s="2" t="s">
        <v>629</v>
      </c>
      <c r="AI405" s="2" t="s">
        <v>626</v>
      </c>
      <c r="AJ405" s="2">
        <v>0</v>
      </c>
      <c r="AK405" s="2" t="s">
        <v>43</v>
      </c>
    </row>
    <row r="406" spans="1:37" ht="15" customHeight="1" x14ac:dyDescent="0.35">
      <c r="A406" s="2" t="s">
        <v>515</v>
      </c>
      <c r="B406" s="2" t="s">
        <v>542</v>
      </c>
      <c r="C406" s="2" t="s">
        <v>687</v>
      </c>
      <c r="D406" s="2">
        <v>2023</v>
      </c>
      <c r="E406" s="2">
        <v>0.16600000000000001</v>
      </c>
      <c r="F406" s="2" t="s">
        <v>625</v>
      </c>
      <c r="G406" s="2" t="s">
        <v>767</v>
      </c>
      <c r="H406" s="2">
        <v>1.1000000000000001</v>
      </c>
      <c r="I406" s="2">
        <v>0</v>
      </c>
      <c r="J406" s="2">
        <v>0</v>
      </c>
      <c r="K406" s="2">
        <v>0</v>
      </c>
      <c r="L406" s="2">
        <v>0</v>
      </c>
      <c r="M406" s="2" t="s">
        <v>43</v>
      </c>
      <c r="N406" s="2" t="s">
        <v>625</v>
      </c>
      <c r="O406" s="2" t="s">
        <v>625</v>
      </c>
      <c r="P406" s="2" t="s">
        <v>625</v>
      </c>
      <c r="Q406" s="2" t="s">
        <v>625</v>
      </c>
      <c r="R406" s="2" t="s">
        <v>625</v>
      </c>
      <c r="S406" s="2" t="s">
        <v>625</v>
      </c>
      <c r="T406" s="2" t="s">
        <v>625</v>
      </c>
      <c r="U406" s="2" t="s">
        <v>43</v>
      </c>
      <c r="V406" s="2" t="s">
        <v>625</v>
      </c>
      <c r="W406" s="2" t="s">
        <v>625</v>
      </c>
      <c r="X406" s="2" t="s">
        <v>625</v>
      </c>
      <c r="Y406" s="2" t="s">
        <v>625</v>
      </c>
      <c r="Z406" s="2" t="s">
        <v>625</v>
      </c>
      <c r="AA406" s="2" t="s">
        <v>625</v>
      </c>
      <c r="AB406" s="2" t="s">
        <v>625</v>
      </c>
      <c r="AC406" s="2" t="s">
        <v>625</v>
      </c>
      <c r="AD406" s="2" t="s">
        <v>43</v>
      </c>
      <c r="AE406" s="2" t="s">
        <v>625</v>
      </c>
      <c r="AG406" s="2" t="s">
        <v>629</v>
      </c>
      <c r="AI406" s="2" t="s">
        <v>626</v>
      </c>
      <c r="AJ406" s="2">
        <v>0</v>
      </c>
      <c r="AK406" s="2" t="s">
        <v>43</v>
      </c>
    </row>
    <row r="407" spans="1:37" ht="15" customHeight="1" x14ac:dyDescent="0.35">
      <c r="A407" s="2" t="s">
        <v>515</v>
      </c>
      <c r="B407" s="2" t="s">
        <v>543</v>
      </c>
      <c r="C407" s="2" t="s">
        <v>543</v>
      </c>
      <c r="D407" s="2">
        <v>2023</v>
      </c>
      <c r="E407" s="2" t="s">
        <v>625</v>
      </c>
      <c r="F407" s="2" t="s">
        <v>625</v>
      </c>
      <c r="G407" s="2" t="s">
        <v>767</v>
      </c>
      <c r="H407" s="2">
        <v>0.06</v>
      </c>
      <c r="I407" s="2">
        <v>9.5</v>
      </c>
      <c r="J407" s="2">
        <v>0</v>
      </c>
      <c r="K407" s="2">
        <v>0</v>
      </c>
      <c r="L407" s="2">
        <v>0</v>
      </c>
      <c r="M407" s="2" t="s">
        <v>43</v>
      </c>
      <c r="N407" s="2" t="s">
        <v>625</v>
      </c>
      <c r="O407" s="2" t="s">
        <v>625</v>
      </c>
      <c r="P407" s="2" t="s">
        <v>625</v>
      </c>
      <c r="Q407" s="2" t="s">
        <v>625</v>
      </c>
      <c r="R407" s="2" t="s">
        <v>625</v>
      </c>
      <c r="S407" s="2" t="s">
        <v>625</v>
      </c>
      <c r="T407" s="2" t="s">
        <v>625</v>
      </c>
      <c r="U407" s="2" t="s">
        <v>43</v>
      </c>
      <c r="V407" s="2" t="s">
        <v>625</v>
      </c>
      <c r="W407" s="2" t="s">
        <v>625</v>
      </c>
      <c r="X407" s="2" t="s">
        <v>625</v>
      </c>
      <c r="Y407" s="2" t="s">
        <v>625</v>
      </c>
      <c r="Z407" s="2" t="s">
        <v>625</v>
      </c>
      <c r="AA407" s="2" t="s">
        <v>625</v>
      </c>
      <c r="AB407" s="2" t="s">
        <v>625</v>
      </c>
      <c r="AC407" s="2" t="s">
        <v>625</v>
      </c>
      <c r="AD407" s="197" t="s">
        <v>1177</v>
      </c>
      <c r="AE407" s="2" t="s">
        <v>625</v>
      </c>
      <c r="AG407" s="2" t="s">
        <v>629</v>
      </c>
      <c r="AI407" s="2" t="s">
        <v>626</v>
      </c>
      <c r="AJ407" s="2">
        <v>0</v>
      </c>
      <c r="AK407" s="2" t="s">
        <v>43</v>
      </c>
    </row>
    <row r="408" spans="1:37" ht="15" customHeight="1" x14ac:dyDescent="0.35">
      <c r="A408" s="2" t="s">
        <v>515</v>
      </c>
      <c r="B408" s="2" t="s">
        <v>544</v>
      </c>
      <c r="C408" s="2" t="s">
        <v>688</v>
      </c>
      <c r="D408" s="2">
        <v>2023</v>
      </c>
      <c r="E408" s="2">
        <v>0.1</v>
      </c>
      <c r="F408" s="2" t="s">
        <v>625</v>
      </c>
      <c r="G408" s="2" t="s">
        <v>767</v>
      </c>
      <c r="H408" s="2">
        <v>0.11</v>
      </c>
      <c r="I408" s="2">
        <v>18.600000000000001</v>
      </c>
      <c r="J408" s="2">
        <v>0</v>
      </c>
      <c r="K408" s="2">
        <v>0</v>
      </c>
      <c r="L408" s="2">
        <v>0</v>
      </c>
      <c r="M408" s="2" t="s">
        <v>43</v>
      </c>
      <c r="N408" s="2" t="s">
        <v>625</v>
      </c>
      <c r="O408" s="2" t="s">
        <v>625</v>
      </c>
      <c r="P408" s="2" t="s">
        <v>625</v>
      </c>
      <c r="Q408" s="2" t="s">
        <v>625</v>
      </c>
      <c r="R408" s="2" t="s">
        <v>625</v>
      </c>
      <c r="S408" s="2" t="s">
        <v>625</v>
      </c>
      <c r="T408" s="2" t="s">
        <v>625</v>
      </c>
      <c r="U408" s="2" t="s">
        <v>43</v>
      </c>
      <c r="V408" s="2" t="s">
        <v>625</v>
      </c>
      <c r="W408" s="2" t="s">
        <v>625</v>
      </c>
      <c r="X408" s="2" t="s">
        <v>625</v>
      </c>
      <c r="Y408" s="2" t="s">
        <v>625</v>
      </c>
      <c r="Z408" s="2" t="s">
        <v>625</v>
      </c>
      <c r="AA408" s="2" t="s">
        <v>625</v>
      </c>
      <c r="AB408" s="2" t="s">
        <v>625</v>
      </c>
      <c r="AC408" s="2" t="s">
        <v>625</v>
      </c>
      <c r="AD408" s="197" t="s">
        <v>1178</v>
      </c>
      <c r="AE408" s="2" t="s">
        <v>625</v>
      </c>
      <c r="AG408" s="2" t="s">
        <v>629</v>
      </c>
      <c r="AI408" s="2" t="s">
        <v>626</v>
      </c>
      <c r="AJ408" s="2">
        <v>0</v>
      </c>
      <c r="AK408" s="2" t="s">
        <v>43</v>
      </c>
    </row>
    <row r="409" spans="1:37" ht="15" customHeight="1" x14ac:dyDescent="0.35">
      <c r="A409" s="2" t="s">
        <v>515</v>
      </c>
      <c r="B409" s="2" t="s">
        <v>545</v>
      </c>
      <c r="C409" s="2" t="s">
        <v>688</v>
      </c>
      <c r="D409" s="2">
        <v>2023</v>
      </c>
      <c r="E409" s="2">
        <v>0.04</v>
      </c>
      <c r="F409" s="2" t="s">
        <v>625</v>
      </c>
      <c r="G409" s="2" t="s">
        <v>767</v>
      </c>
      <c r="H409" s="2">
        <v>0.18</v>
      </c>
      <c r="I409" s="2">
        <v>17.3</v>
      </c>
      <c r="J409" s="2">
        <v>0</v>
      </c>
      <c r="K409" s="2">
        <v>0</v>
      </c>
      <c r="L409" s="2">
        <v>0</v>
      </c>
      <c r="M409" s="2" t="s">
        <v>43</v>
      </c>
      <c r="N409" s="2" t="s">
        <v>625</v>
      </c>
      <c r="O409" s="2" t="s">
        <v>625</v>
      </c>
      <c r="P409" s="2" t="s">
        <v>625</v>
      </c>
      <c r="Q409" s="2" t="s">
        <v>625</v>
      </c>
      <c r="R409" s="2" t="s">
        <v>625</v>
      </c>
      <c r="S409" s="2" t="s">
        <v>625</v>
      </c>
      <c r="T409" s="2" t="s">
        <v>625</v>
      </c>
      <c r="U409" s="2" t="s">
        <v>43</v>
      </c>
      <c r="V409" s="2" t="s">
        <v>625</v>
      </c>
      <c r="W409" s="2" t="s">
        <v>625</v>
      </c>
      <c r="X409" s="2" t="s">
        <v>625</v>
      </c>
      <c r="Y409" s="2" t="s">
        <v>625</v>
      </c>
      <c r="Z409" s="2" t="s">
        <v>625</v>
      </c>
      <c r="AA409" s="2" t="s">
        <v>625</v>
      </c>
      <c r="AB409" s="2" t="s">
        <v>625</v>
      </c>
      <c r="AC409" s="2" t="s">
        <v>625</v>
      </c>
      <c r="AD409" s="197" t="s">
        <v>1179</v>
      </c>
      <c r="AE409" s="2" t="s">
        <v>625</v>
      </c>
      <c r="AG409" s="2" t="s">
        <v>629</v>
      </c>
      <c r="AI409" s="2" t="s">
        <v>626</v>
      </c>
      <c r="AJ409" s="2">
        <v>0</v>
      </c>
      <c r="AK409" s="2" t="s">
        <v>43</v>
      </c>
    </row>
    <row r="410" spans="1:37" ht="15" customHeight="1" x14ac:dyDescent="0.35">
      <c r="A410" s="2" t="s">
        <v>515</v>
      </c>
      <c r="B410" s="2" t="s">
        <v>546</v>
      </c>
      <c r="C410" s="2" t="s">
        <v>517</v>
      </c>
      <c r="D410" s="2">
        <v>2023</v>
      </c>
      <c r="E410" s="2">
        <v>2.1999999999999999E-2</v>
      </c>
      <c r="F410" s="2" t="s">
        <v>625</v>
      </c>
      <c r="G410" s="2" t="s">
        <v>767</v>
      </c>
      <c r="H410" s="2">
        <v>0.14000000000000001</v>
      </c>
      <c r="I410" s="2">
        <v>29</v>
      </c>
      <c r="J410" s="2">
        <v>0</v>
      </c>
      <c r="K410" s="2">
        <v>0</v>
      </c>
      <c r="L410" s="2">
        <v>0</v>
      </c>
      <c r="M410" s="2" t="s">
        <v>43</v>
      </c>
      <c r="N410" s="2" t="s">
        <v>625</v>
      </c>
      <c r="O410" s="2" t="s">
        <v>625</v>
      </c>
      <c r="P410" s="2" t="s">
        <v>625</v>
      </c>
      <c r="Q410" s="2" t="s">
        <v>625</v>
      </c>
      <c r="R410" s="2" t="s">
        <v>625</v>
      </c>
      <c r="S410" s="2" t="s">
        <v>625</v>
      </c>
      <c r="T410" s="2" t="s">
        <v>625</v>
      </c>
      <c r="U410" s="2" t="s">
        <v>43</v>
      </c>
      <c r="V410" s="2" t="s">
        <v>625</v>
      </c>
      <c r="W410" s="2" t="s">
        <v>625</v>
      </c>
      <c r="X410" s="2" t="s">
        <v>625</v>
      </c>
      <c r="Y410" s="2" t="s">
        <v>625</v>
      </c>
      <c r="Z410" s="2" t="s">
        <v>625</v>
      </c>
      <c r="AA410" s="2" t="s">
        <v>625</v>
      </c>
      <c r="AB410" s="2" t="s">
        <v>625</v>
      </c>
      <c r="AC410" s="2" t="s">
        <v>625</v>
      </c>
      <c r="AD410" s="197" t="s">
        <v>1180</v>
      </c>
      <c r="AE410" s="2" t="s">
        <v>625</v>
      </c>
      <c r="AG410" s="2" t="s">
        <v>629</v>
      </c>
      <c r="AI410" s="2" t="s">
        <v>626</v>
      </c>
      <c r="AJ410" s="2">
        <v>0</v>
      </c>
      <c r="AK410" s="2" t="s">
        <v>43</v>
      </c>
    </row>
    <row r="411" spans="1:37" ht="15" customHeight="1" x14ac:dyDescent="0.35">
      <c r="A411" s="2" t="s">
        <v>515</v>
      </c>
      <c r="B411" s="2" t="s">
        <v>547</v>
      </c>
      <c r="C411" s="2" t="s">
        <v>689</v>
      </c>
      <c r="D411" s="2">
        <v>2023</v>
      </c>
      <c r="E411" s="2">
        <v>1.2</v>
      </c>
      <c r="F411" s="2" t="s">
        <v>625</v>
      </c>
      <c r="G411" s="2" t="s">
        <v>767</v>
      </c>
      <c r="H411" s="2">
        <v>0.12</v>
      </c>
      <c r="I411" s="2">
        <v>25</v>
      </c>
      <c r="J411" s="2">
        <v>0</v>
      </c>
      <c r="K411" s="2">
        <v>0</v>
      </c>
      <c r="L411" s="2">
        <v>0</v>
      </c>
      <c r="M411" s="2" t="s">
        <v>43</v>
      </c>
      <c r="N411" s="2" t="s">
        <v>625</v>
      </c>
      <c r="O411" s="2" t="s">
        <v>625</v>
      </c>
      <c r="P411" s="2" t="s">
        <v>625</v>
      </c>
      <c r="Q411" s="2" t="s">
        <v>625</v>
      </c>
      <c r="R411" s="2" t="s">
        <v>625</v>
      </c>
      <c r="S411" s="2" t="s">
        <v>625</v>
      </c>
      <c r="T411" s="2" t="s">
        <v>625</v>
      </c>
      <c r="U411" s="2" t="s">
        <v>43</v>
      </c>
      <c r="V411" s="2" t="s">
        <v>625</v>
      </c>
      <c r="W411" s="2" t="s">
        <v>625</v>
      </c>
      <c r="X411" s="2" t="s">
        <v>625</v>
      </c>
      <c r="Y411" s="2" t="s">
        <v>625</v>
      </c>
      <c r="Z411" s="2" t="s">
        <v>625</v>
      </c>
      <c r="AA411" s="2" t="s">
        <v>625</v>
      </c>
      <c r="AB411" s="2" t="s">
        <v>625</v>
      </c>
      <c r="AC411" s="2" t="s">
        <v>625</v>
      </c>
      <c r="AD411" s="197" t="s">
        <v>1181</v>
      </c>
      <c r="AE411" s="2" t="s">
        <v>625</v>
      </c>
      <c r="AG411" s="2" t="s">
        <v>629</v>
      </c>
      <c r="AI411" s="2" t="s">
        <v>626</v>
      </c>
      <c r="AJ411" s="2">
        <v>0</v>
      </c>
      <c r="AK411" s="2" t="s">
        <v>43</v>
      </c>
    </row>
    <row r="412" spans="1:37" ht="15" customHeight="1" x14ac:dyDescent="0.35">
      <c r="A412" s="2" t="s">
        <v>515</v>
      </c>
      <c r="B412" s="2" t="s">
        <v>548</v>
      </c>
      <c r="C412" s="2" t="s">
        <v>689</v>
      </c>
      <c r="D412" s="2">
        <v>2023</v>
      </c>
      <c r="E412" s="2">
        <v>0.5</v>
      </c>
      <c r="F412" s="2" t="s">
        <v>625</v>
      </c>
      <c r="G412" s="2" t="s">
        <v>767</v>
      </c>
      <c r="H412" s="2">
        <v>0.18</v>
      </c>
      <c r="I412" s="2">
        <v>37.1</v>
      </c>
      <c r="J412" s="2">
        <v>0</v>
      </c>
      <c r="K412" s="2">
        <v>0</v>
      </c>
      <c r="L412" s="2">
        <v>0</v>
      </c>
      <c r="M412" s="2" t="s">
        <v>43</v>
      </c>
      <c r="N412" s="2" t="s">
        <v>625</v>
      </c>
      <c r="O412" s="2" t="s">
        <v>625</v>
      </c>
      <c r="P412" s="2" t="s">
        <v>625</v>
      </c>
      <c r="Q412" s="2" t="s">
        <v>625</v>
      </c>
      <c r="R412" s="2" t="s">
        <v>625</v>
      </c>
      <c r="S412" s="2" t="s">
        <v>625</v>
      </c>
      <c r="T412" s="2" t="s">
        <v>625</v>
      </c>
      <c r="U412" s="2" t="s">
        <v>43</v>
      </c>
      <c r="V412" s="2" t="s">
        <v>625</v>
      </c>
      <c r="W412" s="2" t="s">
        <v>625</v>
      </c>
      <c r="X412" s="2" t="s">
        <v>625</v>
      </c>
      <c r="Y412" s="2" t="s">
        <v>625</v>
      </c>
      <c r="Z412" s="2" t="s">
        <v>625</v>
      </c>
      <c r="AA412" s="2" t="s">
        <v>625</v>
      </c>
      <c r="AB412" s="2" t="s">
        <v>625</v>
      </c>
      <c r="AC412" s="2" t="s">
        <v>625</v>
      </c>
      <c r="AD412" s="197" t="s">
        <v>1182</v>
      </c>
      <c r="AE412" s="2" t="s">
        <v>625</v>
      </c>
      <c r="AG412" s="2" t="s">
        <v>629</v>
      </c>
      <c r="AI412" s="2" t="s">
        <v>626</v>
      </c>
      <c r="AJ412" s="2">
        <v>0</v>
      </c>
      <c r="AK412" s="2" t="s">
        <v>43</v>
      </c>
    </row>
    <row r="413" spans="1:37" ht="15" customHeight="1" x14ac:dyDescent="0.35">
      <c r="A413" s="2" t="s">
        <v>515</v>
      </c>
      <c r="B413" s="2" t="s">
        <v>549</v>
      </c>
      <c r="C413" s="2" t="s">
        <v>549</v>
      </c>
      <c r="D413" s="2">
        <v>2023</v>
      </c>
      <c r="E413" s="2">
        <v>1.1000000000000001</v>
      </c>
      <c r="F413" s="2">
        <v>0</v>
      </c>
      <c r="G413" s="2" t="s">
        <v>767</v>
      </c>
      <c r="H413" s="2">
        <v>0.16</v>
      </c>
      <c r="I413" s="2">
        <v>29.3</v>
      </c>
      <c r="J413" s="2">
        <v>0</v>
      </c>
      <c r="K413" s="2">
        <v>0</v>
      </c>
      <c r="L413" s="2">
        <v>0</v>
      </c>
      <c r="M413" s="2" t="s">
        <v>43</v>
      </c>
      <c r="N413" s="2" t="s">
        <v>625</v>
      </c>
      <c r="O413" s="2" t="s">
        <v>625</v>
      </c>
      <c r="P413" s="2" t="s">
        <v>625</v>
      </c>
      <c r="Q413" s="2" t="s">
        <v>625</v>
      </c>
      <c r="R413" s="2" t="s">
        <v>625</v>
      </c>
      <c r="S413" s="2" t="s">
        <v>625</v>
      </c>
      <c r="T413" s="2" t="s">
        <v>625</v>
      </c>
      <c r="U413" s="2" t="s">
        <v>43</v>
      </c>
      <c r="V413" s="2" t="s">
        <v>625</v>
      </c>
      <c r="W413" s="2" t="s">
        <v>625</v>
      </c>
      <c r="X413" s="2" t="s">
        <v>625</v>
      </c>
      <c r="Y413" s="2" t="s">
        <v>625</v>
      </c>
      <c r="Z413" s="2" t="s">
        <v>625</v>
      </c>
      <c r="AA413" s="2" t="s">
        <v>625</v>
      </c>
      <c r="AB413" s="2" t="s">
        <v>625</v>
      </c>
      <c r="AC413" s="2" t="s">
        <v>625</v>
      </c>
      <c r="AD413" s="197" t="s">
        <v>1183</v>
      </c>
      <c r="AE413" s="2" t="s">
        <v>625</v>
      </c>
      <c r="AG413" s="2" t="s">
        <v>629</v>
      </c>
      <c r="AI413" s="2" t="s">
        <v>626</v>
      </c>
      <c r="AJ413" s="2">
        <v>0</v>
      </c>
      <c r="AK413" s="2" t="s">
        <v>43</v>
      </c>
    </row>
    <row r="414" spans="1:37" ht="15" customHeight="1" x14ac:dyDescent="0.35">
      <c r="A414" s="2" t="s">
        <v>515</v>
      </c>
      <c r="B414" s="2" t="s">
        <v>550</v>
      </c>
      <c r="C414" s="2" t="s">
        <v>11</v>
      </c>
      <c r="D414" s="2">
        <v>2023</v>
      </c>
      <c r="E414" s="2">
        <v>0.17</v>
      </c>
      <c r="F414" s="2" t="s">
        <v>625</v>
      </c>
      <c r="G414" s="2" t="s">
        <v>767</v>
      </c>
      <c r="H414" s="2">
        <v>0.13</v>
      </c>
      <c r="I414" s="2">
        <v>23.5</v>
      </c>
      <c r="J414" s="2">
        <v>0</v>
      </c>
      <c r="K414" s="2">
        <v>0</v>
      </c>
      <c r="L414" s="2">
        <v>0</v>
      </c>
      <c r="M414" s="2" t="s">
        <v>43</v>
      </c>
      <c r="N414" s="2" t="s">
        <v>625</v>
      </c>
      <c r="O414" s="2" t="s">
        <v>625</v>
      </c>
      <c r="P414" s="2" t="s">
        <v>625</v>
      </c>
      <c r="Q414" s="2" t="s">
        <v>625</v>
      </c>
      <c r="R414" s="2" t="s">
        <v>625</v>
      </c>
      <c r="S414" s="2" t="s">
        <v>625</v>
      </c>
      <c r="T414" s="2" t="s">
        <v>625</v>
      </c>
      <c r="U414" s="2" t="s">
        <v>43</v>
      </c>
      <c r="V414" s="2" t="s">
        <v>625</v>
      </c>
      <c r="W414" s="2" t="s">
        <v>625</v>
      </c>
      <c r="X414" s="2" t="s">
        <v>625</v>
      </c>
      <c r="Y414" s="2" t="s">
        <v>625</v>
      </c>
      <c r="Z414" s="2" t="s">
        <v>625</v>
      </c>
      <c r="AA414" s="2" t="s">
        <v>625</v>
      </c>
      <c r="AB414" s="2" t="s">
        <v>625</v>
      </c>
      <c r="AC414" s="2" t="s">
        <v>625</v>
      </c>
      <c r="AD414" s="197" t="s">
        <v>1184</v>
      </c>
      <c r="AE414" s="2" t="s">
        <v>625</v>
      </c>
      <c r="AG414" s="2" t="s">
        <v>629</v>
      </c>
      <c r="AI414" s="2" t="s">
        <v>626</v>
      </c>
      <c r="AJ414" s="2">
        <v>0</v>
      </c>
      <c r="AK414" s="2" t="s">
        <v>43</v>
      </c>
    </row>
    <row r="415" spans="1:37" ht="15" customHeight="1" x14ac:dyDescent="0.35">
      <c r="A415" s="2" t="s">
        <v>515</v>
      </c>
      <c r="B415" s="2" t="s">
        <v>551</v>
      </c>
      <c r="C415" s="2" t="s">
        <v>551</v>
      </c>
      <c r="D415" s="2">
        <v>2023</v>
      </c>
      <c r="E415" s="2">
        <v>0.13</v>
      </c>
      <c r="F415" s="2" t="s">
        <v>625</v>
      </c>
      <c r="G415" s="2" t="s">
        <v>767</v>
      </c>
      <c r="H415" s="2">
        <v>0.13</v>
      </c>
      <c r="I415" s="2">
        <v>26.1</v>
      </c>
      <c r="J415" s="2">
        <v>0</v>
      </c>
      <c r="K415" s="2">
        <v>0</v>
      </c>
      <c r="L415" s="2">
        <v>0</v>
      </c>
      <c r="M415" s="2" t="s">
        <v>43</v>
      </c>
      <c r="N415" s="2" t="s">
        <v>625</v>
      </c>
      <c r="O415" s="2" t="s">
        <v>625</v>
      </c>
      <c r="P415" s="2" t="s">
        <v>625</v>
      </c>
      <c r="Q415" s="2" t="s">
        <v>625</v>
      </c>
      <c r="R415" s="2" t="s">
        <v>625</v>
      </c>
      <c r="S415" s="2" t="s">
        <v>625</v>
      </c>
      <c r="T415" s="2" t="s">
        <v>625</v>
      </c>
      <c r="U415" s="2" t="s">
        <v>43</v>
      </c>
      <c r="V415" s="2" t="s">
        <v>625</v>
      </c>
      <c r="W415" s="2" t="s">
        <v>625</v>
      </c>
      <c r="X415" s="2" t="s">
        <v>625</v>
      </c>
      <c r="Y415" s="2" t="s">
        <v>625</v>
      </c>
      <c r="Z415" s="2" t="s">
        <v>625</v>
      </c>
      <c r="AA415" s="2" t="s">
        <v>625</v>
      </c>
      <c r="AB415" s="2" t="s">
        <v>625</v>
      </c>
      <c r="AC415" s="2" t="s">
        <v>625</v>
      </c>
      <c r="AD415" s="197" t="s">
        <v>1185</v>
      </c>
      <c r="AE415" s="2" t="s">
        <v>625</v>
      </c>
      <c r="AG415" s="2" t="s">
        <v>629</v>
      </c>
      <c r="AI415" s="2" t="s">
        <v>626</v>
      </c>
      <c r="AJ415" s="2">
        <v>0</v>
      </c>
      <c r="AK415" s="2" t="s">
        <v>43</v>
      </c>
    </row>
    <row r="416" spans="1:37" ht="15" customHeight="1" x14ac:dyDescent="0.35">
      <c r="A416" s="2" t="s">
        <v>515</v>
      </c>
      <c r="B416" s="2" t="s">
        <v>552</v>
      </c>
      <c r="C416" s="2" t="s">
        <v>663</v>
      </c>
      <c r="D416" s="2">
        <v>2023</v>
      </c>
      <c r="E416" s="2">
        <v>0.7</v>
      </c>
      <c r="F416" s="2" t="s">
        <v>625</v>
      </c>
      <c r="G416" s="2" t="s">
        <v>889</v>
      </c>
      <c r="H416" s="2">
        <v>1.1000000000000001</v>
      </c>
      <c r="I416" s="2">
        <v>0</v>
      </c>
      <c r="J416" s="2">
        <v>0</v>
      </c>
      <c r="K416" s="2">
        <v>0</v>
      </c>
      <c r="L416" s="2">
        <v>0</v>
      </c>
      <c r="M416" s="2" t="s">
        <v>713</v>
      </c>
      <c r="N416" s="2">
        <v>6.2</v>
      </c>
      <c r="O416" s="2">
        <v>0.13800000000000001</v>
      </c>
      <c r="P416" s="2">
        <v>21.143000000000001</v>
      </c>
      <c r="Q416" s="2">
        <v>7.9850000000000003</v>
      </c>
      <c r="R416" s="2">
        <v>6.3E-2</v>
      </c>
      <c r="S416" s="2">
        <v>0</v>
      </c>
      <c r="T416" s="2">
        <v>0</v>
      </c>
      <c r="U416" s="2" t="s">
        <v>43</v>
      </c>
      <c r="V416" s="2" t="s">
        <v>625</v>
      </c>
      <c r="W416" s="2" t="s">
        <v>625</v>
      </c>
      <c r="X416" s="2" t="s">
        <v>625</v>
      </c>
      <c r="Y416" s="2" t="s">
        <v>625</v>
      </c>
      <c r="Z416" s="2" t="s">
        <v>625</v>
      </c>
      <c r="AA416" s="2" t="s">
        <v>625</v>
      </c>
      <c r="AB416" s="2" t="s">
        <v>625</v>
      </c>
      <c r="AC416" s="2" t="s">
        <v>625</v>
      </c>
      <c r="AD416" s="2" t="s">
        <v>43</v>
      </c>
      <c r="AE416" s="2" t="s">
        <v>625</v>
      </c>
      <c r="AG416" s="2" t="s">
        <v>629</v>
      </c>
      <c r="AI416" s="2" t="s">
        <v>629</v>
      </c>
      <c r="AJ416" s="2">
        <v>6.2</v>
      </c>
      <c r="AK416" s="2">
        <v>6.3000000000000003E-4</v>
      </c>
    </row>
    <row r="417" spans="1:37" ht="15" customHeight="1" x14ac:dyDescent="0.35">
      <c r="A417" s="2" t="s">
        <v>515</v>
      </c>
      <c r="B417" s="2" t="s">
        <v>553</v>
      </c>
      <c r="C417" s="2" t="s">
        <v>690</v>
      </c>
      <c r="D417" s="2">
        <v>2023</v>
      </c>
      <c r="E417" s="2">
        <v>0.1</v>
      </c>
      <c r="F417" s="2" t="s">
        <v>625</v>
      </c>
      <c r="G417" s="2" t="s">
        <v>894</v>
      </c>
      <c r="H417" s="2">
        <v>1.1000000000000001</v>
      </c>
      <c r="I417" s="2">
        <v>0</v>
      </c>
      <c r="J417" s="2">
        <v>0</v>
      </c>
      <c r="K417" s="2">
        <v>0</v>
      </c>
      <c r="L417" s="2">
        <v>0</v>
      </c>
      <c r="M417" s="2" t="s">
        <v>43</v>
      </c>
      <c r="N417" s="2" t="s">
        <v>625</v>
      </c>
      <c r="O417" s="2" t="s">
        <v>625</v>
      </c>
      <c r="P417" s="2" t="s">
        <v>625</v>
      </c>
      <c r="Q417" s="2" t="s">
        <v>625</v>
      </c>
      <c r="R417" s="2" t="s">
        <v>625</v>
      </c>
      <c r="S417" s="2" t="s">
        <v>625</v>
      </c>
      <c r="T417" s="2" t="s">
        <v>625</v>
      </c>
      <c r="U417" s="2" t="s">
        <v>43</v>
      </c>
      <c r="V417" s="2" t="s">
        <v>625</v>
      </c>
      <c r="W417" s="2" t="s">
        <v>625</v>
      </c>
      <c r="X417" s="2" t="s">
        <v>625</v>
      </c>
      <c r="Y417" s="2" t="s">
        <v>625</v>
      </c>
      <c r="Z417" s="2" t="s">
        <v>625</v>
      </c>
      <c r="AA417" s="2" t="s">
        <v>625</v>
      </c>
      <c r="AB417" s="2" t="s">
        <v>625</v>
      </c>
      <c r="AC417" s="2" t="s">
        <v>625</v>
      </c>
      <c r="AD417" s="2" t="s">
        <v>43</v>
      </c>
      <c r="AE417" s="2" t="s">
        <v>625</v>
      </c>
      <c r="AG417" s="2" t="s">
        <v>629</v>
      </c>
      <c r="AI417" s="2" t="s">
        <v>626</v>
      </c>
      <c r="AJ417" s="2">
        <v>0</v>
      </c>
      <c r="AK417" s="2" t="s">
        <v>43</v>
      </c>
    </row>
    <row r="418" spans="1:37" ht="15" customHeight="1" x14ac:dyDescent="0.35">
      <c r="A418" s="2" t="s">
        <v>515</v>
      </c>
      <c r="B418" s="2" t="s">
        <v>554</v>
      </c>
      <c r="C418" s="2" t="s">
        <v>554</v>
      </c>
      <c r="D418" s="2">
        <v>2023</v>
      </c>
      <c r="E418" s="2">
        <v>0.80200000000000005</v>
      </c>
      <c r="F418" s="2" t="s">
        <v>625</v>
      </c>
      <c r="G418" s="2" t="s">
        <v>767</v>
      </c>
      <c r="H418" s="2">
        <v>1.1000000000000001</v>
      </c>
      <c r="I418" s="2">
        <v>0</v>
      </c>
      <c r="J418" s="2">
        <v>0</v>
      </c>
      <c r="K418" s="2">
        <v>0</v>
      </c>
      <c r="L418" s="2" t="s">
        <v>625</v>
      </c>
      <c r="M418" s="2" t="s">
        <v>43</v>
      </c>
      <c r="N418" s="2" t="s">
        <v>625</v>
      </c>
      <c r="O418" s="2" t="s">
        <v>625</v>
      </c>
      <c r="P418" s="2" t="s">
        <v>625</v>
      </c>
      <c r="Q418" s="2" t="s">
        <v>625</v>
      </c>
      <c r="R418" s="2" t="s">
        <v>625</v>
      </c>
      <c r="S418" s="2" t="s">
        <v>625</v>
      </c>
      <c r="T418" s="2" t="s">
        <v>625</v>
      </c>
      <c r="U418" s="2" t="s">
        <v>43</v>
      </c>
      <c r="V418" s="2" t="s">
        <v>625</v>
      </c>
      <c r="W418" s="2" t="s">
        <v>625</v>
      </c>
      <c r="X418" s="2" t="s">
        <v>625</v>
      </c>
      <c r="Y418" s="2" t="s">
        <v>625</v>
      </c>
      <c r="Z418" s="2" t="s">
        <v>625</v>
      </c>
      <c r="AA418" s="2" t="s">
        <v>625</v>
      </c>
      <c r="AB418" s="2" t="s">
        <v>625</v>
      </c>
      <c r="AC418" s="2" t="s">
        <v>625</v>
      </c>
      <c r="AD418" s="2" t="s">
        <v>43</v>
      </c>
      <c r="AE418" s="2" t="s">
        <v>625</v>
      </c>
      <c r="AG418" s="2" t="s">
        <v>629</v>
      </c>
      <c r="AI418" s="2" t="s">
        <v>626</v>
      </c>
      <c r="AJ418" s="2">
        <v>0</v>
      </c>
      <c r="AK418" s="2" t="s">
        <v>43</v>
      </c>
    </row>
    <row r="419" spans="1:37" ht="15" customHeight="1" x14ac:dyDescent="0.35">
      <c r="A419" s="2" t="s">
        <v>515</v>
      </c>
      <c r="B419" s="2" t="s">
        <v>555</v>
      </c>
      <c r="C419" s="2" t="s">
        <v>555</v>
      </c>
      <c r="D419" s="2">
        <v>2023</v>
      </c>
      <c r="E419" s="2">
        <v>0.20499999999999999</v>
      </c>
      <c r="F419" s="2" t="s">
        <v>625</v>
      </c>
      <c r="G419" s="2" t="s">
        <v>767</v>
      </c>
      <c r="H419" s="2">
        <v>1.1000000000000001</v>
      </c>
      <c r="I419" s="2">
        <v>0</v>
      </c>
      <c r="J419" s="2">
        <v>0</v>
      </c>
      <c r="K419" s="2">
        <v>0</v>
      </c>
      <c r="L419" s="2" t="s">
        <v>625</v>
      </c>
      <c r="M419" s="2" t="s">
        <v>43</v>
      </c>
      <c r="N419" s="2" t="s">
        <v>625</v>
      </c>
      <c r="O419" s="2" t="s">
        <v>625</v>
      </c>
      <c r="P419" s="2" t="s">
        <v>625</v>
      </c>
      <c r="Q419" s="2" t="s">
        <v>625</v>
      </c>
      <c r="R419" s="2" t="s">
        <v>625</v>
      </c>
      <c r="S419" s="2" t="s">
        <v>625</v>
      </c>
      <c r="T419" s="2" t="s">
        <v>625</v>
      </c>
      <c r="U419" s="2" t="s">
        <v>43</v>
      </c>
      <c r="V419" s="2" t="s">
        <v>625</v>
      </c>
      <c r="W419" s="2" t="s">
        <v>625</v>
      </c>
      <c r="X419" s="2" t="s">
        <v>625</v>
      </c>
      <c r="Y419" s="2" t="s">
        <v>625</v>
      </c>
      <c r="Z419" s="2" t="s">
        <v>625</v>
      </c>
      <c r="AA419" s="2" t="s">
        <v>625</v>
      </c>
      <c r="AB419" s="2" t="s">
        <v>625</v>
      </c>
      <c r="AC419" s="2" t="s">
        <v>625</v>
      </c>
      <c r="AD419" s="2" t="s">
        <v>43</v>
      </c>
      <c r="AE419" s="2" t="s">
        <v>625</v>
      </c>
      <c r="AG419" s="2" t="s">
        <v>629</v>
      </c>
      <c r="AI419" s="2" t="s">
        <v>626</v>
      </c>
      <c r="AJ419" s="2">
        <v>0</v>
      </c>
      <c r="AK419" s="2" t="s">
        <v>43</v>
      </c>
    </row>
    <row r="420" spans="1:37" ht="15" customHeight="1" x14ac:dyDescent="0.35">
      <c r="A420" s="2" t="s">
        <v>515</v>
      </c>
      <c r="B420" s="2" t="s">
        <v>556</v>
      </c>
      <c r="C420" s="2" t="s">
        <v>636</v>
      </c>
      <c r="D420" s="2">
        <v>2023</v>
      </c>
      <c r="E420" s="2">
        <v>0.42</v>
      </c>
      <c r="F420" s="2" t="s">
        <v>625</v>
      </c>
      <c r="G420" s="2" t="s">
        <v>767</v>
      </c>
      <c r="H420" s="2">
        <v>1.1000000000000001</v>
      </c>
      <c r="I420" s="2">
        <v>0</v>
      </c>
      <c r="J420" s="2">
        <v>0</v>
      </c>
      <c r="K420" s="2">
        <v>0</v>
      </c>
      <c r="L420" s="2">
        <v>0</v>
      </c>
      <c r="M420" s="2" t="s">
        <v>43</v>
      </c>
      <c r="N420" s="2" t="s">
        <v>625</v>
      </c>
      <c r="O420" s="2" t="s">
        <v>625</v>
      </c>
      <c r="P420" s="2" t="s">
        <v>625</v>
      </c>
      <c r="Q420" s="2" t="s">
        <v>625</v>
      </c>
      <c r="R420" s="2" t="s">
        <v>625</v>
      </c>
      <c r="S420" s="2" t="s">
        <v>625</v>
      </c>
      <c r="T420" s="2" t="s">
        <v>625</v>
      </c>
      <c r="U420" s="2" t="s">
        <v>43</v>
      </c>
      <c r="V420" s="2" t="s">
        <v>625</v>
      </c>
      <c r="W420" s="2" t="s">
        <v>625</v>
      </c>
      <c r="X420" s="2" t="s">
        <v>625</v>
      </c>
      <c r="Y420" s="2" t="s">
        <v>625</v>
      </c>
      <c r="Z420" s="2" t="s">
        <v>625</v>
      </c>
      <c r="AA420" s="2" t="s">
        <v>625</v>
      </c>
      <c r="AB420" s="2" t="s">
        <v>625</v>
      </c>
      <c r="AC420" s="2" t="s">
        <v>625</v>
      </c>
      <c r="AD420" s="2" t="s">
        <v>43</v>
      </c>
      <c r="AE420" s="2" t="s">
        <v>625</v>
      </c>
      <c r="AG420" s="2" t="s">
        <v>629</v>
      </c>
      <c r="AI420" s="2" t="s">
        <v>626</v>
      </c>
      <c r="AJ420" s="2">
        <v>0</v>
      </c>
      <c r="AK420" s="2" t="s">
        <v>43</v>
      </c>
    </row>
    <row r="421" spans="1:37" ht="15" customHeight="1" x14ac:dyDescent="0.35">
      <c r="A421" s="2" t="s">
        <v>515</v>
      </c>
      <c r="B421" s="2" t="s">
        <v>557</v>
      </c>
      <c r="C421" s="2" t="s">
        <v>691</v>
      </c>
      <c r="D421" s="2">
        <v>2023</v>
      </c>
      <c r="E421" s="2">
        <v>0.56799999999999995</v>
      </c>
      <c r="F421" s="2" t="s">
        <v>625</v>
      </c>
      <c r="G421" s="2" t="s">
        <v>767</v>
      </c>
      <c r="H421" s="2">
        <v>1.1000000000000001</v>
      </c>
      <c r="I421" s="2">
        <v>0</v>
      </c>
      <c r="J421" s="2">
        <v>0</v>
      </c>
      <c r="K421" s="2">
        <v>0</v>
      </c>
      <c r="L421" s="2">
        <v>0</v>
      </c>
      <c r="M421" s="2" t="s">
        <v>43</v>
      </c>
      <c r="N421" s="2" t="s">
        <v>625</v>
      </c>
      <c r="O421" s="2" t="s">
        <v>625</v>
      </c>
      <c r="P421" s="2" t="s">
        <v>625</v>
      </c>
      <c r="Q421" s="2" t="s">
        <v>625</v>
      </c>
      <c r="R421" s="2" t="s">
        <v>625</v>
      </c>
      <c r="S421" s="2" t="s">
        <v>625</v>
      </c>
      <c r="T421" s="2" t="s">
        <v>625</v>
      </c>
      <c r="U421" s="2" t="s">
        <v>43</v>
      </c>
      <c r="V421" s="2" t="s">
        <v>625</v>
      </c>
      <c r="W421" s="2" t="s">
        <v>625</v>
      </c>
      <c r="X421" s="2" t="s">
        <v>625</v>
      </c>
      <c r="Y421" s="2" t="s">
        <v>625</v>
      </c>
      <c r="Z421" s="2" t="s">
        <v>625</v>
      </c>
      <c r="AA421" s="2" t="s">
        <v>625</v>
      </c>
      <c r="AB421" s="2" t="s">
        <v>625</v>
      </c>
      <c r="AC421" s="2" t="s">
        <v>625</v>
      </c>
      <c r="AD421" s="2" t="s">
        <v>43</v>
      </c>
      <c r="AE421" s="2" t="s">
        <v>625</v>
      </c>
      <c r="AG421" s="2" t="s">
        <v>629</v>
      </c>
      <c r="AI421" s="2" t="s">
        <v>626</v>
      </c>
      <c r="AJ421" s="2">
        <v>0</v>
      </c>
      <c r="AK421" s="2" t="s">
        <v>43</v>
      </c>
    </row>
    <row r="422" spans="1:37" ht="15" customHeight="1" x14ac:dyDescent="0.35">
      <c r="A422" s="2" t="s">
        <v>515</v>
      </c>
      <c r="B422" s="2" t="s">
        <v>558</v>
      </c>
      <c r="C422" s="2" t="s">
        <v>518</v>
      </c>
      <c r="D422" s="2">
        <v>2023</v>
      </c>
      <c r="E422" s="2" t="s">
        <v>625</v>
      </c>
      <c r="F422" s="2" t="s">
        <v>625</v>
      </c>
      <c r="G422" s="2" t="s">
        <v>43</v>
      </c>
      <c r="H422" s="2">
        <v>2.1</v>
      </c>
      <c r="I422" s="2">
        <v>468</v>
      </c>
      <c r="J422" s="2">
        <v>0.64</v>
      </c>
      <c r="K422" s="2">
        <v>0.22</v>
      </c>
      <c r="L422" s="2" t="s">
        <v>625</v>
      </c>
      <c r="M422" s="2" t="s">
        <v>43</v>
      </c>
      <c r="N422" s="2" t="s">
        <v>625</v>
      </c>
      <c r="O422" s="2" t="s">
        <v>625</v>
      </c>
      <c r="P422" s="2" t="s">
        <v>625</v>
      </c>
      <c r="Q422" s="2" t="s">
        <v>625</v>
      </c>
      <c r="R422" s="2" t="s">
        <v>625</v>
      </c>
      <c r="S422" s="2" t="s">
        <v>625</v>
      </c>
      <c r="T422" s="2" t="s">
        <v>625</v>
      </c>
      <c r="U422" s="2" t="s">
        <v>43</v>
      </c>
      <c r="V422" s="2" t="s">
        <v>625</v>
      </c>
      <c r="W422" s="2" t="s">
        <v>625</v>
      </c>
      <c r="X422" s="2" t="s">
        <v>625</v>
      </c>
      <c r="Y422" s="2" t="s">
        <v>625</v>
      </c>
      <c r="Z422" s="2" t="s">
        <v>625</v>
      </c>
      <c r="AA422" s="2" t="s">
        <v>625</v>
      </c>
      <c r="AB422" s="2" t="s">
        <v>625</v>
      </c>
      <c r="AC422" s="2" t="s">
        <v>625</v>
      </c>
      <c r="AD422" s="2" t="s">
        <v>43</v>
      </c>
      <c r="AE422" s="2" t="s">
        <v>625</v>
      </c>
      <c r="AG422" s="2" t="s">
        <v>626</v>
      </c>
      <c r="AI422" s="2" t="s">
        <v>626</v>
      </c>
      <c r="AJ422" s="2">
        <v>0</v>
      </c>
      <c r="AK422" s="2" t="s">
        <v>43</v>
      </c>
    </row>
    <row r="423" spans="1:37" ht="15" customHeight="1" x14ac:dyDescent="0.35">
      <c r="A423" s="2" t="s">
        <v>515</v>
      </c>
      <c r="B423" s="2" t="s">
        <v>559</v>
      </c>
      <c r="C423" s="2" t="s">
        <v>520</v>
      </c>
      <c r="D423" s="2">
        <v>2023</v>
      </c>
      <c r="E423" s="2">
        <v>0.13500000000000001</v>
      </c>
      <c r="F423" s="2" t="s">
        <v>625</v>
      </c>
      <c r="G423" s="2" t="s">
        <v>767</v>
      </c>
      <c r="H423" s="2">
        <v>1.1000000000000001</v>
      </c>
      <c r="I423" s="2">
        <v>0</v>
      </c>
      <c r="J423" s="2">
        <v>0</v>
      </c>
      <c r="K423" s="2">
        <v>0</v>
      </c>
      <c r="L423" s="2">
        <v>0</v>
      </c>
      <c r="M423" s="2" t="s">
        <v>43</v>
      </c>
      <c r="N423" s="2" t="s">
        <v>625</v>
      </c>
      <c r="O423" s="2" t="s">
        <v>625</v>
      </c>
      <c r="P423" s="2" t="s">
        <v>625</v>
      </c>
      <c r="Q423" s="2" t="s">
        <v>625</v>
      </c>
      <c r="R423" s="2" t="s">
        <v>625</v>
      </c>
      <c r="S423" s="2" t="s">
        <v>625</v>
      </c>
      <c r="T423" s="2" t="s">
        <v>625</v>
      </c>
      <c r="U423" s="2" t="s">
        <v>43</v>
      </c>
      <c r="V423" s="2" t="s">
        <v>625</v>
      </c>
      <c r="W423" s="2" t="s">
        <v>625</v>
      </c>
      <c r="X423" s="2" t="s">
        <v>625</v>
      </c>
      <c r="Y423" s="2" t="s">
        <v>625</v>
      </c>
      <c r="Z423" s="2" t="s">
        <v>625</v>
      </c>
      <c r="AA423" s="2" t="s">
        <v>625</v>
      </c>
      <c r="AB423" s="2" t="s">
        <v>625</v>
      </c>
      <c r="AC423" s="2" t="s">
        <v>625</v>
      </c>
      <c r="AD423" s="2" t="s">
        <v>43</v>
      </c>
      <c r="AE423" s="2" t="s">
        <v>625</v>
      </c>
      <c r="AG423" s="2" t="s">
        <v>629</v>
      </c>
      <c r="AI423" s="2" t="s">
        <v>626</v>
      </c>
      <c r="AJ423" s="2">
        <v>0</v>
      </c>
      <c r="AK423" s="2" t="s">
        <v>43</v>
      </c>
    </row>
    <row r="424" spans="1:37" ht="15" customHeight="1" x14ac:dyDescent="0.35">
      <c r="A424" s="2" t="s">
        <v>74</v>
      </c>
      <c r="B424" s="2" t="s">
        <v>110</v>
      </c>
      <c r="C424" s="2" t="s">
        <v>110</v>
      </c>
      <c r="D424" s="2">
        <v>2023</v>
      </c>
      <c r="E424" s="2">
        <v>1.3839999999999999</v>
      </c>
      <c r="F424" s="2" t="s">
        <v>625</v>
      </c>
      <c r="G424" s="2" t="s">
        <v>757</v>
      </c>
      <c r="H424" s="2">
        <v>1.03</v>
      </c>
      <c r="I424" s="2">
        <v>0</v>
      </c>
      <c r="J424" s="2">
        <v>0</v>
      </c>
      <c r="K424" s="2">
        <v>0.61</v>
      </c>
      <c r="L424" s="2">
        <v>0</v>
      </c>
      <c r="M424" s="2" t="s">
        <v>43</v>
      </c>
      <c r="N424" s="2" t="s">
        <v>625</v>
      </c>
      <c r="O424" s="2" t="s">
        <v>625</v>
      </c>
      <c r="P424" s="2" t="s">
        <v>625</v>
      </c>
      <c r="Q424" s="2" t="s">
        <v>625</v>
      </c>
      <c r="R424" s="2" t="s">
        <v>625</v>
      </c>
      <c r="S424" s="2" t="s">
        <v>625</v>
      </c>
      <c r="T424" s="2" t="s">
        <v>625</v>
      </c>
      <c r="U424" s="2" t="s">
        <v>43</v>
      </c>
      <c r="V424" s="2" t="s">
        <v>625</v>
      </c>
      <c r="W424" s="2" t="s">
        <v>625</v>
      </c>
      <c r="X424" s="2" t="s">
        <v>625</v>
      </c>
      <c r="Y424" s="2" t="s">
        <v>625</v>
      </c>
      <c r="Z424" s="2" t="s">
        <v>625</v>
      </c>
      <c r="AA424" s="2" t="s">
        <v>625</v>
      </c>
      <c r="AB424" s="2" t="s">
        <v>625</v>
      </c>
      <c r="AC424" s="2" t="s">
        <v>625</v>
      </c>
      <c r="AD424" s="2" t="s">
        <v>43</v>
      </c>
      <c r="AE424" s="2" t="s">
        <v>625</v>
      </c>
      <c r="AG424" s="2" t="s">
        <v>629</v>
      </c>
      <c r="AI424" s="2" t="s">
        <v>626</v>
      </c>
      <c r="AJ424" s="2">
        <v>0</v>
      </c>
      <c r="AK424" s="2" t="s">
        <v>43</v>
      </c>
    </row>
    <row r="425" spans="1:37" ht="15" customHeight="1" x14ac:dyDescent="0.35">
      <c r="A425" s="2" t="s">
        <v>74</v>
      </c>
      <c r="B425" s="2" t="s">
        <v>111</v>
      </c>
      <c r="C425" s="2" t="s">
        <v>110</v>
      </c>
      <c r="D425" s="2">
        <v>2023</v>
      </c>
      <c r="E425" s="2">
        <v>1E-3</v>
      </c>
      <c r="F425" s="2" t="s">
        <v>625</v>
      </c>
      <c r="G425" s="2" t="s">
        <v>757</v>
      </c>
      <c r="H425" s="2">
        <v>1.03</v>
      </c>
      <c r="I425" s="2">
        <v>0</v>
      </c>
      <c r="J425" s="2">
        <v>0</v>
      </c>
      <c r="K425" s="2">
        <v>0.61</v>
      </c>
      <c r="L425" s="2">
        <v>0</v>
      </c>
      <c r="M425" s="2" t="s">
        <v>43</v>
      </c>
      <c r="N425" s="2" t="s">
        <v>625</v>
      </c>
      <c r="O425" s="2" t="s">
        <v>625</v>
      </c>
      <c r="P425" s="2" t="s">
        <v>625</v>
      </c>
      <c r="Q425" s="2" t="s">
        <v>625</v>
      </c>
      <c r="R425" s="2" t="s">
        <v>625</v>
      </c>
      <c r="S425" s="2" t="s">
        <v>625</v>
      </c>
      <c r="T425" s="2" t="s">
        <v>625</v>
      </c>
      <c r="U425" s="2" t="s">
        <v>43</v>
      </c>
      <c r="V425" s="2" t="s">
        <v>625</v>
      </c>
      <c r="W425" s="2" t="s">
        <v>625</v>
      </c>
      <c r="X425" s="2" t="s">
        <v>625</v>
      </c>
      <c r="Y425" s="2" t="s">
        <v>625</v>
      </c>
      <c r="Z425" s="2" t="s">
        <v>625</v>
      </c>
      <c r="AA425" s="2" t="s">
        <v>625</v>
      </c>
      <c r="AB425" s="2" t="s">
        <v>625</v>
      </c>
      <c r="AC425" s="2" t="s">
        <v>625</v>
      </c>
      <c r="AD425" s="2" t="s">
        <v>43</v>
      </c>
      <c r="AE425" s="2" t="s">
        <v>625</v>
      </c>
      <c r="AG425" s="2" t="s">
        <v>629</v>
      </c>
      <c r="AI425" s="2" t="s">
        <v>626</v>
      </c>
      <c r="AJ425" s="2">
        <v>0</v>
      </c>
      <c r="AK425" s="2" t="s">
        <v>43</v>
      </c>
    </row>
    <row r="426" spans="1:37" ht="15" customHeight="1" x14ac:dyDescent="0.35">
      <c r="A426" s="2" t="s">
        <v>74</v>
      </c>
      <c r="B426" s="2" t="s">
        <v>112</v>
      </c>
      <c r="C426" s="2" t="s">
        <v>112</v>
      </c>
      <c r="D426" s="2">
        <v>2023</v>
      </c>
      <c r="E426" s="2">
        <v>1.5269999999999999</v>
      </c>
      <c r="F426" s="2" t="s">
        <v>625</v>
      </c>
      <c r="G426" s="2" t="s">
        <v>757</v>
      </c>
      <c r="H426" s="2">
        <v>1.03</v>
      </c>
      <c r="I426" s="2">
        <v>0</v>
      </c>
      <c r="J426" s="2">
        <v>0</v>
      </c>
      <c r="K426" s="2">
        <v>0.61</v>
      </c>
      <c r="L426" s="2">
        <v>0</v>
      </c>
      <c r="M426" s="2" t="s">
        <v>43</v>
      </c>
      <c r="N426" s="2" t="s">
        <v>625</v>
      </c>
      <c r="O426" s="2" t="s">
        <v>625</v>
      </c>
      <c r="P426" s="2" t="s">
        <v>625</v>
      </c>
      <c r="Q426" s="2" t="s">
        <v>625</v>
      </c>
      <c r="R426" s="2" t="s">
        <v>625</v>
      </c>
      <c r="S426" s="2" t="s">
        <v>625</v>
      </c>
      <c r="T426" s="2" t="s">
        <v>625</v>
      </c>
      <c r="U426" s="2" t="s">
        <v>43</v>
      </c>
      <c r="V426" s="2" t="s">
        <v>625</v>
      </c>
      <c r="W426" s="2" t="s">
        <v>625</v>
      </c>
      <c r="X426" s="2" t="s">
        <v>625</v>
      </c>
      <c r="Y426" s="2" t="s">
        <v>625</v>
      </c>
      <c r="Z426" s="2" t="s">
        <v>625</v>
      </c>
      <c r="AA426" s="2" t="s">
        <v>625</v>
      </c>
      <c r="AB426" s="2" t="s">
        <v>625</v>
      </c>
      <c r="AC426" s="2" t="s">
        <v>625</v>
      </c>
      <c r="AD426" s="2" t="s">
        <v>43</v>
      </c>
      <c r="AE426" s="2" t="s">
        <v>625</v>
      </c>
      <c r="AG426" s="2" t="s">
        <v>629</v>
      </c>
      <c r="AI426" s="2" t="s">
        <v>626</v>
      </c>
      <c r="AJ426" s="2">
        <v>0</v>
      </c>
      <c r="AK426" s="2" t="s">
        <v>43</v>
      </c>
    </row>
    <row r="427" spans="1:37" ht="15" customHeight="1" x14ac:dyDescent="0.35">
      <c r="A427" s="2" t="s">
        <v>74</v>
      </c>
      <c r="B427" s="2" t="s">
        <v>113</v>
      </c>
      <c r="C427" s="2" t="s">
        <v>112</v>
      </c>
      <c r="D427" s="2">
        <v>2023</v>
      </c>
      <c r="E427" s="2">
        <v>0.08</v>
      </c>
      <c r="F427" s="2" t="s">
        <v>625</v>
      </c>
      <c r="G427" s="2" t="s">
        <v>863</v>
      </c>
      <c r="H427" s="2">
        <v>1.03</v>
      </c>
      <c r="I427" s="2">
        <v>0</v>
      </c>
      <c r="J427" s="2">
        <v>0</v>
      </c>
      <c r="K427" s="2">
        <v>0.61</v>
      </c>
      <c r="L427" s="2">
        <v>0</v>
      </c>
      <c r="M427" s="2" t="s">
        <v>43</v>
      </c>
      <c r="N427" s="2" t="s">
        <v>625</v>
      </c>
      <c r="O427" s="2" t="s">
        <v>625</v>
      </c>
      <c r="P427" s="2" t="s">
        <v>625</v>
      </c>
      <c r="Q427" s="2" t="s">
        <v>625</v>
      </c>
      <c r="R427" s="2" t="s">
        <v>625</v>
      </c>
      <c r="S427" s="2" t="s">
        <v>625</v>
      </c>
      <c r="T427" s="2" t="s">
        <v>625</v>
      </c>
      <c r="U427" s="2" t="s">
        <v>43</v>
      </c>
      <c r="V427" s="2" t="s">
        <v>625</v>
      </c>
      <c r="W427" s="2" t="s">
        <v>625</v>
      </c>
      <c r="X427" s="2" t="s">
        <v>625</v>
      </c>
      <c r="Y427" s="2" t="s">
        <v>625</v>
      </c>
      <c r="Z427" s="2" t="s">
        <v>625</v>
      </c>
      <c r="AA427" s="2" t="s">
        <v>625</v>
      </c>
      <c r="AB427" s="2" t="s">
        <v>625</v>
      </c>
      <c r="AC427" s="2" t="s">
        <v>625</v>
      </c>
      <c r="AD427" s="2" t="s">
        <v>43</v>
      </c>
      <c r="AE427" s="2" t="s">
        <v>625</v>
      </c>
      <c r="AG427" s="2" t="s">
        <v>629</v>
      </c>
      <c r="AI427" s="2" t="s">
        <v>626</v>
      </c>
      <c r="AJ427" s="2">
        <v>0</v>
      </c>
      <c r="AK427" s="2" t="s">
        <v>43</v>
      </c>
    </row>
    <row r="428" spans="1:37" ht="15" customHeight="1" x14ac:dyDescent="0.35">
      <c r="A428" s="2" t="s">
        <v>74</v>
      </c>
      <c r="B428" s="2" t="s">
        <v>114</v>
      </c>
      <c r="C428" s="2" t="s">
        <v>112</v>
      </c>
      <c r="D428" s="2">
        <v>2023</v>
      </c>
      <c r="E428" s="2">
        <v>4.7E-2</v>
      </c>
      <c r="F428" s="2" t="s">
        <v>625</v>
      </c>
      <c r="G428" s="2" t="s">
        <v>895</v>
      </c>
      <c r="H428" s="2">
        <v>1.03</v>
      </c>
      <c r="I428" s="2">
        <v>0</v>
      </c>
      <c r="J428" s="2">
        <v>0</v>
      </c>
      <c r="K428" s="2">
        <v>0.61</v>
      </c>
      <c r="L428" s="2">
        <v>0</v>
      </c>
      <c r="M428" s="2" t="s">
        <v>43</v>
      </c>
      <c r="N428" s="2" t="s">
        <v>625</v>
      </c>
      <c r="O428" s="2" t="s">
        <v>625</v>
      </c>
      <c r="P428" s="2" t="s">
        <v>625</v>
      </c>
      <c r="Q428" s="2" t="s">
        <v>625</v>
      </c>
      <c r="R428" s="2" t="s">
        <v>625</v>
      </c>
      <c r="S428" s="2" t="s">
        <v>625</v>
      </c>
      <c r="T428" s="2" t="s">
        <v>625</v>
      </c>
      <c r="U428" s="2" t="s">
        <v>43</v>
      </c>
      <c r="V428" s="2" t="s">
        <v>625</v>
      </c>
      <c r="W428" s="2" t="s">
        <v>625</v>
      </c>
      <c r="X428" s="2" t="s">
        <v>625</v>
      </c>
      <c r="Y428" s="2" t="s">
        <v>625</v>
      </c>
      <c r="Z428" s="2" t="s">
        <v>625</v>
      </c>
      <c r="AA428" s="2" t="s">
        <v>625</v>
      </c>
      <c r="AB428" s="2" t="s">
        <v>625</v>
      </c>
      <c r="AC428" s="2" t="s">
        <v>625</v>
      </c>
      <c r="AD428" s="2" t="s">
        <v>43</v>
      </c>
      <c r="AE428" s="2" t="s">
        <v>625</v>
      </c>
      <c r="AG428" s="2" t="s">
        <v>629</v>
      </c>
      <c r="AI428" s="2" t="s">
        <v>626</v>
      </c>
      <c r="AJ428" s="2">
        <v>0</v>
      </c>
      <c r="AK428" s="2" t="s">
        <v>43</v>
      </c>
    </row>
    <row r="429" spans="1:37" ht="15" customHeight="1" x14ac:dyDescent="0.35">
      <c r="A429" s="2" t="s">
        <v>174</v>
      </c>
      <c r="B429" s="2" t="s">
        <v>176</v>
      </c>
      <c r="C429" s="2" t="s">
        <v>175</v>
      </c>
      <c r="D429" s="2">
        <v>2023</v>
      </c>
      <c r="E429" s="2" t="s">
        <v>625</v>
      </c>
      <c r="F429" s="2" t="s">
        <v>625</v>
      </c>
      <c r="G429" s="2" t="s">
        <v>43</v>
      </c>
      <c r="H429" s="2">
        <v>2.1</v>
      </c>
      <c r="I429" s="2">
        <v>468</v>
      </c>
      <c r="J429" s="2">
        <v>0.64</v>
      </c>
      <c r="K429" s="2">
        <v>0.22</v>
      </c>
      <c r="L429" s="2" t="s">
        <v>625</v>
      </c>
      <c r="M429" s="2" t="s">
        <v>43</v>
      </c>
      <c r="N429" s="2" t="s">
        <v>625</v>
      </c>
      <c r="O429" s="2" t="s">
        <v>625</v>
      </c>
      <c r="P429" s="2" t="s">
        <v>625</v>
      </c>
      <c r="Q429" s="2" t="s">
        <v>625</v>
      </c>
      <c r="R429" s="2" t="s">
        <v>625</v>
      </c>
      <c r="S429" s="2" t="s">
        <v>625</v>
      </c>
      <c r="T429" s="2" t="s">
        <v>625</v>
      </c>
      <c r="U429" s="2" t="s">
        <v>43</v>
      </c>
      <c r="V429" s="2" t="s">
        <v>625</v>
      </c>
      <c r="W429" s="2" t="s">
        <v>625</v>
      </c>
      <c r="X429" s="2" t="s">
        <v>625</v>
      </c>
      <c r="Y429" s="2" t="s">
        <v>625</v>
      </c>
      <c r="Z429" s="2" t="s">
        <v>625</v>
      </c>
      <c r="AA429" s="2" t="s">
        <v>625</v>
      </c>
      <c r="AB429" s="2" t="s">
        <v>625</v>
      </c>
      <c r="AC429" s="2" t="s">
        <v>625</v>
      </c>
      <c r="AD429" s="2" t="s">
        <v>43</v>
      </c>
      <c r="AE429" s="2" t="s">
        <v>625</v>
      </c>
      <c r="AG429" s="2" t="s">
        <v>626</v>
      </c>
      <c r="AI429" s="2" t="s">
        <v>626</v>
      </c>
      <c r="AJ429" s="2">
        <v>0</v>
      </c>
      <c r="AK429" s="2" t="s">
        <v>43</v>
      </c>
    </row>
    <row r="430" spans="1:37" ht="15" customHeight="1" x14ac:dyDescent="0.35">
      <c r="A430" s="2" t="s">
        <v>438</v>
      </c>
      <c r="B430" s="2" t="s">
        <v>449</v>
      </c>
      <c r="C430" s="2" t="s">
        <v>447</v>
      </c>
      <c r="D430" s="2">
        <v>2023</v>
      </c>
      <c r="E430" s="2">
        <v>12.6</v>
      </c>
      <c r="F430" s="2" t="s">
        <v>625</v>
      </c>
      <c r="G430" s="2" t="s">
        <v>853</v>
      </c>
      <c r="H430" s="2">
        <v>1.03</v>
      </c>
      <c r="I430" s="2">
        <v>4.1000000000000002E-2</v>
      </c>
      <c r="J430" s="2">
        <v>0</v>
      </c>
      <c r="K430" s="2">
        <v>0.61199999999999999</v>
      </c>
      <c r="L430" s="2">
        <v>0</v>
      </c>
      <c r="M430" s="2" t="s">
        <v>625</v>
      </c>
      <c r="N430" s="2" t="s">
        <v>625</v>
      </c>
      <c r="O430" s="2" t="s">
        <v>625</v>
      </c>
      <c r="P430" s="2" t="s">
        <v>625</v>
      </c>
      <c r="Q430" s="2" t="s">
        <v>625</v>
      </c>
      <c r="R430" s="2" t="s">
        <v>625</v>
      </c>
      <c r="S430" s="2" t="s">
        <v>625</v>
      </c>
      <c r="T430" s="2" t="s">
        <v>625</v>
      </c>
      <c r="U430" s="2" t="s">
        <v>625</v>
      </c>
      <c r="V430" s="2" t="s">
        <v>625</v>
      </c>
      <c r="W430" s="2" t="s">
        <v>625</v>
      </c>
      <c r="X430" s="2" t="s">
        <v>625</v>
      </c>
      <c r="Y430" s="2" t="s">
        <v>625</v>
      </c>
      <c r="Z430" s="2" t="s">
        <v>625</v>
      </c>
      <c r="AA430" s="2" t="s">
        <v>625</v>
      </c>
      <c r="AB430" s="2" t="s">
        <v>625</v>
      </c>
      <c r="AC430" s="2" t="s">
        <v>625</v>
      </c>
      <c r="AD430" s="197" t="s">
        <v>1171</v>
      </c>
      <c r="AE430" s="2" t="s">
        <v>625</v>
      </c>
      <c r="AG430" s="2" t="s">
        <v>629</v>
      </c>
      <c r="AI430" s="2" t="s">
        <v>626</v>
      </c>
      <c r="AJ430" s="2">
        <v>0</v>
      </c>
      <c r="AK430" s="2" t="s">
        <v>43</v>
      </c>
    </row>
    <row r="431" spans="1:37" ht="15" customHeight="1" x14ac:dyDescent="0.35">
      <c r="A431" s="2" t="s">
        <v>438</v>
      </c>
      <c r="B431" s="2" t="s">
        <v>450</v>
      </c>
      <c r="C431" s="2" t="s">
        <v>447</v>
      </c>
      <c r="D431" s="2">
        <v>2023</v>
      </c>
      <c r="E431" s="2">
        <v>0.02</v>
      </c>
      <c r="F431" s="2" t="s">
        <v>625</v>
      </c>
      <c r="G431" s="2" t="s">
        <v>853</v>
      </c>
      <c r="H431" s="2">
        <v>1.03</v>
      </c>
      <c r="I431" s="2">
        <v>4.1000000000000002E-2</v>
      </c>
      <c r="J431" s="2">
        <v>0</v>
      </c>
      <c r="K431" s="2">
        <v>0.61199999999999999</v>
      </c>
      <c r="L431" s="2">
        <v>0</v>
      </c>
      <c r="M431" s="2" t="s">
        <v>625</v>
      </c>
      <c r="N431" s="2" t="s">
        <v>625</v>
      </c>
      <c r="O431" s="2" t="s">
        <v>625</v>
      </c>
      <c r="P431" s="2" t="s">
        <v>625</v>
      </c>
      <c r="Q431" s="2" t="s">
        <v>625</v>
      </c>
      <c r="R431" s="2" t="s">
        <v>625</v>
      </c>
      <c r="S431" s="2" t="s">
        <v>625</v>
      </c>
      <c r="T431" s="2" t="s">
        <v>625</v>
      </c>
      <c r="U431" s="2" t="s">
        <v>625</v>
      </c>
      <c r="V431" s="2" t="s">
        <v>625</v>
      </c>
      <c r="W431" s="2" t="s">
        <v>625</v>
      </c>
      <c r="X431" s="2" t="s">
        <v>625</v>
      </c>
      <c r="Y431" s="2" t="s">
        <v>625</v>
      </c>
      <c r="Z431" s="2" t="s">
        <v>625</v>
      </c>
      <c r="AA431" s="2" t="s">
        <v>625</v>
      </c>
      <c r="AB431" s="2" t="s">
        <v>625</v>
      </c>
      <c r="AC431" s="2" t="s">
        <v>625</v>
      </c>
      <c r="AD431" s="197" t="s">
        <v>1171</v>
      </c>
      <c r="AE431" s="2" t="s">
        <v>625</v>
      </c>
      <c r="AG431" s="2" t="s">
        <v>629</v>
      </c>
      <c r="AI431" s="2" t="s">
        <v>626</v>
      </c>
      <c r="AJ431" s="2">
        <v>0</v>
      </c>
      <c r="AK431" s="2" t="s">
        <v>43</v>
      </c>
    </row>
    <row r="432" spans="1:37" ht="15" customHeight="1" x14ac:dyDescent="0.35">
      <c r="A432" s="2" t="s">
        <v>438</v>
      </c>
      <c r="B432" s="2" t="s">
        <v>451</v>
      </c>
      <c r="C432" s="2" t="s">
        <v>663</v>
      </c>
      <c r="D432" s="2">
        <v>2023</v>
      </c>
      <c r="E432" s="2" t="s">
        <v>625</v>
      </c>
      <c r="F432" s="2" t="s">
        <v>625</v>
      </c>
      <c r="G432" s="2" t="s">
        <v>43</v>
      </c>
      <c r="H432" s="2">
        <v>1.03</v>
      </c>
      <c r="I432" s="2">
        <v>4.1000000000000002E-2</v>
      </c>
      <c r="J432" s="2">
        <v>0</v>
      </c>
      <c r="K432" s="2">
        <v>0.61199999999999999</v>
      </c>
      <c r="L432" s="2" t="s">
        <v>625</v>
      </c>
      <c r="M432" s="2" t="s">
        <v>625</v>
      </c>
      <c r="N432" s="2" t="s">
        <v>625</v>
      </c>
      <c r="O432" s="2" t="s">
        <v>625</v>
      </c>
      <c r="P432" s="2" t="s">
        <v>625</v>
      </c>
      <c r="Q432" s="2" t="s">
        <v>625</v>
      </c>
      <c r="R432" s="2" t="s">
        <v>625</v>
      </c>
      <c r="S432" s="2" t="s">
        <v>625</v>
      </c>
      <c r="T432" s="2" t="s">
        <v>625</v>
      </c>
      <c r="U432" s="2" t="s">
        <v>625</v>
      </c>
      <c r="V432" s="2" t="s">
        <v>625</v>
      </c>
      <c r="W432" s="2" t="s">
        <v>625</v>
      </c>
      <c r="X432" s="2" t="s">
        <v>625</v>
      </c>
      <c r="Y432" s="2" t="s">
        <v>625</v>
      </c>
      <c r="Z432" s="2" t="s">
        <v>625</v>
      </c>
      <c r="AA432" s="2" t="s">
        <v>625</v>
      </c>
      <c r="AB432" s="2" t="s">
        <v>625</v>
      </c>
      <c r="AC432" s="2" t="s">
        <v>625</v>
      </c>
      <c r="AD432" s="2" t="s">
        <v>43</v>
      </c>
      <c r="AE432" s="2" t="s">
        <v>625</v>
      </c>
      <c r="AG432" s="2" t="s">
        <v>629</v>
      </c>
      <c r="AI432" s="2" t="s">
        <v>626</v>
      </c>
      <c r="AJ432" s="2">
        <v>0</v>
      </c>
      <c r="AK432" s="2" t="s">
        <v>43</v>
      </c>
    </row>
    <row r="433" spans="1:37" ht="15" customHeight="1" x14ac:dyDescent="0.35">
      <c r="A433" s="2" t="s">
        <v>438</v>
      </c>
      <c r="B433" s="2" t="s">
        <v>452</v>
      </c>
      <c r="C433" s="2" t="s">
        <v>661</v>
      </c>
      <c r="D433" s="2">
        <v>2023</v>
      </c>
      <c r="E433" s="2" t="s">
        <v>625</v>
      </c>
      <c r="F433" s="2" t="s">
        <v>625</v>
      </c>
      <c r="G433" s="2" t="s">
        <v>43</v>
      </c>
      <c r="H433" s="2">
        <v>2.1</v>
      </c>
      <c r="I433" s="2">
        <v>468</v>
      </c>
      <c r="J433" s="2">
        <v>0.64</v>
      </c>
      <c r="K433" s="2">
        <v>0.22</v>
      </c>
      <c r="L433" s="2" t="s">
        <v>625</v>
      </c>
      <c r="M433" s="2" t="s">
        <v>43</v>
      </c>
      <c r="N433" s="2" t="s">
        <v>625</v>
      </c>
      <c r="O433" s="2" t="s">
        <v>625</v>
      </c>
      <c r="P433" s="2" t="s">
        <v>625</v>
      </c>
      <c r="Q433" s="2" t="s">
        <v>625</v>
      </c>
      <c r="R433" s="2" t="s">
        <v>625</v>
      </c>
      <c r="S433" s="2" t="s">
        <v>625</v>
      </c>
      <c r="T433" s="2" t="s">
        <v>625</v>
      </c>
      <c r="U433" s="2" t="s">
        <v>43</v>
      </c>
      <c r="V433" s="2" t="s">
        <v>625</v>
      </c>
      <c r="W433" s="2" t="s">
        <v>625</v>
      </c>
      <c r="X433" s="2" t="s">
        <v>625</v>
      </c>
      <c r="Y433" s="2" t="s">
        <v>625</v>
      </c>
      <c r="Z433" s="2" t="s">
        <v>625</v>
      </c>
      <c r="AA433" s="2" t="s">
        <v>625</v>
      </c>
      <c r="AB433" s="2" t="s">
        <v>625</v>
      </c>
      <c r="AC433" s="2" t="s">
        <v>625</v>
      </c>
      <c r="AD433" s="2" t="s">
        <v>43</v>
      </c>
      <c r="AE433" s="2" t="s">
        <v>625</v>
      </c>
      <c r="AG433" s="2" t="s">
        <v>626</v>
      </c>
      <c r="AI433" s="2" t="s">
        <v>626</v>
      </c>
      <c r="AJ433" s="2">
        <v>0</v>
      </c>
      <c r="AK433" s="2" t="s">
        <v>43</v>
      </c>
    </row>
    <row r="434" spans="1:37" ht="15" customHeight="1" x14ac:dyDescent="0.35">
      <c r="A434" s="2" t="s">
        <v>51</v>
      </c>
      <c r="B434" s="2" t="s">
        <v>58</v>
      </c>
      <c r="C434" s="2" t="s">
        <v>634</v>
      </c>
      <c r="D434" s="2">
        <v>2023</v>
      </c>
      <c r="E434" s="2">
        <v>16.8</v>
      </c>
      <c r="F434" s="2" t="s">
        <v>625</v>
      </c>
      <c r="G434" s="2" t="s">
        <v>751</v>
      </c>
      <c r="H434" s="2">
        <v>7.0000000000000007E-2</v>
      </c>
      <c r="I434" s="2">
        <v>0</v>
      </c>
      <c r="J434" s="2">
        <v>0</v>
      </c>
      <c r="K434" s="2">
        <v>0</v>
      </c>
      <c r="L434" s="2">
        <v>100</v>
      </c>
      <c r="M434" s="2" t="s">
        <v>43</v>
      </c>
      <c r="N434" s="2" t="s">
        <v>625</v>
      </c>
      <c r="O434" s="2" t="s">
        <v>625</v>
      </c>
      <c r="P434" s="2" t="s">
        <v>625</v>
      </c>
      <c r="Q434" s="2" t="s">
        <v>625</v>
      </c>
      <c r="R434" s="2" t="s">
        <v>625</v>
      </c>
      <c r="S434" s="2" t="s">
        <v>625</v>
      </c>
      <c r="T434" s="2" t="s">
        <v>625</v>
      </c>
      <c r="U434" s="2" t="s">
        <v>43</v>
      </c>
      <c r="V434" s="2" t="s">
        <v>625</v>
      </c>
      <c r="W434" s="2" t="s">
        <v>625</v>
      </c>
      <c r="X434" s="2" t="s">
        <v>625</v>
      </c>
      <c r="Y434" s="2" t="s">
        <v>625</v>
      </c>
      <c r="Z434" s="2" t="s">
        <v>625</v>
      </c>
      <c r="AA434" s="2" t="s">
        <v>625</v>
      </c>
      <c r="AB434" s="2" t="s">
        <v>625</v>
      </c>
      <c r="AC434" s="2" t="s">
        <v>625</v>
      </c>
      <c r="AD434" s="2" t="s">
        <v>43</v>
      </c>
      <c r="AE434" s="2" t="s">
        <v>625</v>
      </c>
      <c r="AG434" s="2" t="s">
        <v>629</v>
      </c>
      <c r="AI434" s="2" t="s">
        <v>626</v>
      </c>
      <c r="AJ434" s="2">
        <v>0</v>
      </c>
      <c r="AK434" s="2" t="s">
        <v>43</v>
      </c>
    </row>
    <row r="435" spans="1:37" ht="15" customHeight="1" x14ac:dyDescent="0.35">
      <c r="A435" s="2" t="s">
        <v>230</v>
      </c>
      <c r="B435" s="2" t="s">
        <v>241</v>
      </c>
      <c r="C435" s="2" t="s">
        <v>73</v>
      </c>
      <c r="D435" s="2">
        <v>2023</v>
      </c>
      <c r="E435" s="2">
        <v>3.6131999999999997E-2</v>
      </c>
      <c r="F435" s="2" t="s">
        <v>625</v>
      </c>
      <c r="G435" s="2" t="s">
        <v>741</v>
      </c>
      <c r="H435" s="2">
        <v>1.1000000000000001</v>
      </c>
      <c r="I435" s="2">
        <v>0</v>
      </c>
      <c r="J435" s="2">
        <v>0</v>
      </c>
      <c r="K435" s="2">
        <v>0</v>
      </c>
      <c r="L435" s="2">
        <v>0</v>
      </c>
      <c r="M435" s="2" t="s">
        <v>43</v>
      </c>
      <c r="N435" s="2" t="s">
        <v>625</v>
      </c>
      <c r="O435" s="2" t="s">
        <v>625</v>
      </c>
      <c r="P435" s="2" t="s">
        <v>625</v>
      </c>
      <c r="Q435" s="2" t="s">
        <v>625</v>
      </c>
      <c r="R435" s="2" t="s">
        <v>625</v>
      </c>
      <c r="S435" s="2" t="s">
        <v>625</v>
      </c>
      <c r="T435" s="2" t="s">
        <v>625</v>
      </c>
      <c r="U435" s="2" t="s">
        <v>43</v>
      </c>
      <c r="V435" s="2" t="s">
        <v>625</v>
      </c>
      <c r="W435" s="2" t="s">
        <v>625</v>
      </c>
      <c r="X435" s="2" t="s">
        <v>625</v>
      </c>
      <c r="Y435" s="2" t="s">
        <v>625</v>
      </c>
      <c r="Z435" s="2" t="s">
        <v>625</v>
      </c>
      <c r="AA435" s="2" t="s">
        <v>625</v>
      </c>
      <c r="AB435" s="2" t="s">
        <v>625</v>
      </c>
      <c r="AC435" s="2" t="s">
        <v>625</v>
      </c>
      <c r="AD435" s="2" t="s">
        <v>43</v>
      </c>
      <c r="AE435" s="2" t="s">
        <v>625</v>
      </c>
      <c r="AG435" s="2" t="s">
        <v>629</v>
      </c>
      <c r="AI435" s="2" t="s">
        <v>626</v>
      </c>
      <c r="AJ435" s="2">
        <v>0</v>
      </c>
      <c r="AK435" s="2" t="s">
        <v>43</v>
      </c>
    </row>
    <row r="436" spans="1:37" ht="15" customHeight="1" x14ac:dyDescent="0.35">
      <c r="A436" s="2" t="s">
        <v>51</v>
      </c>
      <c r="B436" s="2" t="s">
        <v>59</v>
      </c>
      <c r="C436" s="2" t="s">
        <v>692</v>
      </c>
      <c r="D436" s="2">
        <v>2023</v>
      </c>
      <c r="E436" s="2" t="s">
        <v>625</v>
      </c>
      <c r="F436" s="2" t="s">
        <v>625</v>
      </c>
      <c r="G436" s="2" t="s">
        <v>751</v>
      </c>
      <c r="H436" s="2">
        <v>7.0000000000000007E-2</v>
      </c>
      <c r="I436" s="2">
        <v>0</v>
      </c>
      <c r="J436" s="2">
        <v>0</v>
      </c>
      <c r="K436" s="2">
        <v>0</v>
      </c>
      <c r="L436" s="2">
        <v>100</v>
      </c>
      <c r="M436" s="2" t="s">
        <v>43</v>
      </c>
      <c r="N436" s="2" t="s">
        <v>625</v>
      </c>
      <c r="O436" s="2" t="s">
        <v>625</v>
      </c>
      <c r="P436" s="2" t="s">
        <v>625</v>
      </c>
      <c r="Q436" s="2" t="s">
        <v>625</v>
      </c>
      <c r="R436" s="2" t="s">
        <v>625</v>
      </c>
      <c r="S436" s="2" t="s">
        <v>625</v>
      </c>
      <c r="T436" s="2" t="s">
        <v>625</v>
      </c>
      <c r="U436" s="2" t="s">
        <v>43</v>
      </c>
      <c r="V436" s="2" t="s">
        <v>625</v>
      </c>
      <c r="W436" s="2" t="s">
        <v>625</v>
      </c>
      <c r="X436" s="2" t="s">
        <v>625</v>
      </c>
      <c r="Y436" s="2" t="s">
        <v>625</v>
      </c>
      <c r="Z436" s="2" t="s">
        <v>625</v>
      </c>
      <c r="AA436" s="2" t="s">
        <v>625</v>
      </c>
      <c r="AB436" s="2" t="s">
        <v>625</v>
      </c>
      <c r="AC436" s="2" t="s">
        <v>625</v>
      </c>
      <c r="AD436" s="2" t="s">
        <v>43</v>
      </c>
      <c r="AE436" s="2" t="s">
        <v>625</v>
      </c>
      <c r="AG436" s="2" t="s">
        <v>629</v>
      </c>
      <c r="AI436" s="2" t="s">
        <v>626</v>
      </c>
      <c r="AJ436" s="2">
        <v>0</v>
      </c>
      <c r="AK436" s="2" t="s">
        <v>43</v>
      </c>
    </row>
    <row r="437" spans="1:37" ht="15" customHeight="1" x14ac:dyDescent="0.35">
      <c r="A437" s="2" t="s">
        <v>51</v>
      </c>
      <c r="B437" s="2" t="s">
        <v>60</v>
      </c>
      <c r="C437" s="2" t="s">
        <v>635</v>
      </c>
      <c r="D437" s="2">
        <v>2023</v>
      </c>
      <c r="E437" s="2" t="s">
        <v>625</v>
      </c>
      <c r="F437" s="2" t="s">
        <v>625</v>
      </c>
      <c r="G437" s="2" t="s">
        <v>753</v>
      </c>
      <c r="H437" s="2">
        <v>7.0000000000000007E-2</v>
      </c>
      <c r="I437" s="2">
        <v>0</v>
      </c>
      <c r="J437" s="2">
        <v>0</v>
      </c>
      <c r="K437" s="2">
        <v>0</v>
      </c>
      <c r="L437" s="2">
        <v>100</v>
      </c>
      <c r="M437" s="2" t="s">
        <v>43</v>
      </c>
      <c r="N437" s="2" t="s">
        <v>625</v>
      </c>
      <c r="O437" s="2" t="s">
        <v>625</v>
      </c>
      <c r="P437" s="2" t="s">
        <v>625</v>
      </c>
      <c r="Q437" s="2" t="s">
        <v>625</v>
      </c>
      <c r="R437" s="2" t="s">
        <v>625</v>
      </c>
      <c r="S437" s="2" t="s">
        <v>625</v>
      </c>
      <c r="T437" s="2" t="s">
        <v>625</v>
      </c>
      <c r="U437" s="2" t="s">
        <v>43</v>
      </c>
      <c r="V437" s="2" t="s">
        <v>625</v>
      </c>
      <c r="W437" s="2" t="s">
        <v>625</v>
      </c>
      <c r="X437" s="2" t="s">
        <v>625</v>
      </c>
      <c r="Y437" s="2" t="s">
        <v>625</v>
      </c>
      <c r="Z437" s="2" t="s">
        <v>625</v>
      </c>
      <c r="AA437" s="2" t="s">
        <v>625</v>
      </c>
      <c r="AB437" s="2" t="s">
        <v>625</v>
      </c>
      <c r="AC437" s="2" t="s">
        <v>625</v>
      </c>
      <c r="AD437" s="2" t="s">
        <v>43</v>
      </c>
      <c r="AE437" s="2" t="s">
        <v>625</v>
      </c>
      <c r="AG437" s="2" t="s">
        <v>629</v>
      </c>
      <c r="AI437" s="2" t="s">
        <v>626</v>
      </c>
      <c r="AJ437" s="2">
        <v>0</v>
      </c>
      <c r="AK437" s="2" t="s">
        <v>43</v>
      </c>
    </row>
    <row r="438" spans="1:37" ht="15" customHeight="1" x14ac:dyDescent="0.35">
      <c r="A438" s="2" t="s">
        <v>427</v>
      </c>
      <c r="B438" s="2" t="s">
        <v>430</v>
      </c>
      <c r="C438" s="2" t="s">
        <v>429</v>
      </c>
      <c r="D438" s="2">
        <v>2023</v>
      </c>
      <c r="E438" s="2" t="s">
        <v>625</v>
      </c>
      <c r="F438" s="2" t="s">
        <v>625</v>
      </c>
      <c r="G438" s="2" t="s">
        <v>847</v>
      </c>
      <c r="H438" s="2">
        <v>1.1000000000000001</v>
      </c>
      <c r="I438" s="2">
        <v>0</v>
      </c>
      <c r="J438" s="2">
        <v>0</v>
      </c>
      <c r="K438" s="2">
        <v>0</v>
      </c>
      <c r="L438" s="2">
        <v>0</v>
      </c>
      <c r="M438" s="2" t="s">
        <v>43</v>
      </c>
      <c r="N438" s="2" t="s">
        <v>625</v>
      </c>
      <c r="O438" s="2" t="s">
        <v>625</v>
      </c>
      <c r="P438" s="2" t="s">
        <v>625</v>
      </c>
      <c r="Q438" s="2" t="s">
        <v>625</v>
      </c>
      <c r="R438" s="2" t="s">
        <v>625</v>
      </c>
      <c r="S438" s="2" t="s">
        <v>625</v>
      </c>
      <c r="T438" s="2" t="s">
        <v>625</v>
      </c>
      <c r="U438" s="2" t="s">
        <v>43</v>
      </c>
      <c r="V438" s="2" t="s">
        <v>625</v>
      </c>
      <c r="W438" s="2" t="s">
        <v>625</v>
      </c>
      <c r="X438" s="2" t="s">
        <v>625</v>
      </c>
      <c r="Y438" s="2" t="s">
        <v>625</v>
      </c>
      <c r="Z438" s="2" t="s">
        <v>625</v>
      </c>
      <c r="AA438" s="2" t="s">
        <v>625</v>
      </c>
      <c r="AB438" s="2" t="s">
        <v>625</v>
      </c>
      <c r="AC438" s="2" t="s">
        <v>625</v>
      </c>
      <c r="AD438" s="2" t="s">
        <v>43</v>
      </c>
      <c r="AE438" s="2" t="s">
        <v>625</v>
      </c>
      <c r="AG438" s="2" t="s">
        <v>629</v>
      </c>
      <c r="AI438" s="2" t="s">
        <v>626</v>
      </c>
      <c r="AJ438" s="2">
        <v>0</v>
      </c>
      <c r="AK438" s="2" t="s">
        <v>43</v>
      </c>
    </row>
    <row r="439" spans="1:37" ht="15" customHeight="1" x14ac:dyDescent="0.35">
      <c r="A439" s="2" t="s">
        <v>515</v>
      </c>
      <c r="B439" s="2" t="s">
        <v>560</v>
      </c>
      <c r="C439" s="2" t="s">
        <v>693</v>
      </c>
      <c r="D439" s="2">
        <v>2023</v>
      </c>
      <c r="E439" s="2">
        <v>0.46800000000000003</v>
      </c>
      <c r="F439" s="2" t="s">
        <v>625</v>
      </c>
      <c r="G439" s="2" t="s">
        <v>744</v>
      </c>
      <c r="H439" s="2">
        <v>1.1000000000000001</v>
      </c>
      <c r="I439" s="2">
        <v>0</v>
      </c>
      <c r="J439" s="2">
        <v>0</v>
      </c>
      <c r="K439" s="2">
        <v>0</v>
      </c>
      <c r="L439" s="2" t="s">
        <v>625</v>
      </c>
      <c r="M439" s="2" t="s">
        <v>43</v>
      </c>
      <c r="N439" s="2" t="s">
        <v>625</v>
      </c>
      <c r="O439" s="2" t="s">
        <v>625</v>
      </c>
      <c r="P439" s="2" t="s">
        <v>625</v>
      </c>
      <c r="Q439" s="2" t="s">
        <v>625</v>
      </c>
      <c r="R439" s="2" t="s">
        <v>625</v>
      </c>
      <c r="S439" s="2" t="s">
        <v>625</v>
      </c>
      <c r="T439" s="2" t="s">
        <v>625</v>
      </c>
      <c r="U439" s="2" t="s">
        <v>43</v>
      </c>
      <c r="V439" s="2" t="s">
        <v>625</v>
      </c>
      <c r="W439" s="2" t="s">
        <v>625</v>
      </c>
      <c r="X439" s="2" t="s">
        <v>625</v>
      </c>
      <c r="Y439" s="2" t="s">
        <v>625</v>
      </c>
      <c r="Z439" s="2" t="s">
        <v>625</v>
      </c>
      <c r="AA439" s="2" t="s">
        <v>625</v>
      </c>
      <c r="AB439" s="2" t="s">
        <v>625</v>
      </c>
      <c r="AC439" s="2" t="s">
        <v>625</v>
      </c>
      <c r="AD439" s="2" t="s">
        <v>43</v>
      </c>
      <c r="AE439" s="2" t="s">
        <v>625</v>
      </c>
      <c r="AG439" s="2" t="s">
        <v>629</v>
      </c>
      <c r="AI439" s="2" t="s">
        <v>626</v>
      </c>
      <c r="AJ439" s="2">
        <v>0</v>
      </c>
      <c r="AK439" s="2" t="s">
        <v>43</v>
      </c>
    </row>
    <row r="440" spans="1:37" ht="15" customHeight="1" x14ac:dyDescent="0.35">
      <c r="A440" s="2" t="s">
        <v>515</v>
      </c>
      <c r="B440" s="2" t="s">
        <v>561</v>
      </c>
      <c r="C440" s="2" t="s">
        <v>693</v>
      </c>
      <c r="D440" s="2">
        <v>2023</v>
      </c>
      <c r="E440" s="2">
        <v>0.82499999999999996</v>
      </c>
      <c r="F440" s="2" t="s">
        <v>625</v>
      </c>
      <c r="G440" s="2" t="s">
        <v>744</v>
      </c>
      <c r="H440" s="2">
        <v>1.1000000000000001</v>
      </c>
      <c r="I440" s="2">
        <v>0</v>
      </c>
      <c r="J440" s="2">
        <v>0</v>
      </c>
      <c r="K440" s="2">
        <v>0</v>
      </c>
      <c r="L440" s="2" t="s">
        <v>625</v>
      </c>
      <c r="M440" s="2" t="s">
        <v>43</v>
      </c>
      <c r="N440" s="2" t="s">
        <v>625</v>
      </c>
      <c r="O440" s="2" t="s">
        <v>625</v>
      </c>
      <c r="P440" s="2" t="s">
        <v>625</v>
      </c>
      <c r="Q440" s="2" t="s">
        <v>625</v>
      </c>
      <c r="R440" s="2" t="s">
        <v>625</v>
      </c>
      <c r="S440" s="2" t="s">
        <v>625</v>
      </c>
      <c r="T440" s="2" t="s">
        <v>625</v>
      </c>
      <c r="U440" s="2" t="s">
        <v>43</v>
      </c>
      <c r="V440" s="2" t="s">
        <v>625</v>
      </c>
      <c r="W440" s="2" t="s">
        <v>625</v>
      </c>
      <c r="X440" s="2" t="s">
        <v>625</v>
      </c>
      <c r="Y440" s="2" t="s">
        <v>625</v>
      </c>
      <c r="Z440" s="2" t="s">
        <v>625</v>
      </c>
      <c r="AA440" s="2" t="s">
        <v>625</v>
      </c>
      <c r="AB440" s="2" t="s">
        <v>625</v>
      </c>
      <c r="AC440" s="2" t="s">
        <v>625</v>
      </c>
      <c r="AD440" s="2" t="s">
        <v>43</v>
      </c>
      <c r="AE440" s="2" t="s">
        <v>625</v>
      </c>
      <c r="AG440" s="2" t="s">
        <v>629</v>
      </c>
      <c r="AI440" s="2" t="s">
        <v>626</v>
      </c>
      <c r="AJ440" s="2">
        <v>0</v>
      </c>
      <c r="AK440" s="2" t="s">
        <v>43</v>
      </c>
    </row>
    <row r="441" spans="1:37" ht="15" customHeight="1" x14ac:dyDescent="0.35">
      <c r="A441" s="2" t="s">
        <v>515</v>
      </c>
      <c r="B441" s="2" t="s">
        <v>562</v>
      </c>
      <c r="C441" s="2" t="s">
        <v>562</v>
      </c>
      <c r="D441" s="2">
        <v>2023</v>
      </c>
      <c r="E441" s="2">
        <v>2.66</v>
      </c>
      <c r="F441" s="2" t="s">
        <v>625</v>
      </c>
      <c r="G441" s="2" t="s">
        <v>896</v>
      </c>
      <c r="H441" s="2">
        <v>1.1000000000000001</v>
      </c>
      <c r="I441" s="2">
        <v>0</v>
      </c>
      <c r="J441" s="2">
        <v>0</v>
      </c>
      <c r="K441" s="2">
        <v>0.42</v>
      </c>
      <c r="L441" s="2" t="s">
        <v>625</v>
      </c>
      <c r="M441" s="2" t="s">
        <v>43</v>
      </c>
      <c r="N441" s="2" t="s">
        <v>625</v>
      </c>
      <c r="O441" s="2" t="s">
        <v>625</v>
      </c>
      <c r="P441" s="2" t="s">
        <v>625</v>
      </c>
      <c r="Q441" s="2" t="s">
        <v>625</v>
      </c>
      <c r="R441" s="2" t="s">
        <v>625</v>
      </c>
      <c r="S441" s="2" t="s">
        <v>625</v>
      </c>
      <c r="T441" s="2" t="s">
        <v>625</v>
      </c>
      <c r="U441" s="2" t="s">
        <v>43</v>
      </c>
      <c r="V441" s="2" t="s">
        <v>625</v>
      </c>
      <c r="W441" s="2" t="s">
        <v>625</v>
      </c>
      <c r="X441" s="2" t="s">
        <v>625</v>
      </c>
      <c r="Y441" s="2" t="s">
        <v>625</v>
      </c>
      <c r="Z441" s="2" t="s">
        <v>625</v>
      </c>
      <c r="AA441" s="2" t="s">
        <v>625</v>
      </c>
      <c r="AB441" s="2" t="s">
        <v>625</v>
      </c>
      <c r="AC441" s="2" t="s">
        <v>625</v>
      </c>
      <c r="AD441" s="2" t="s">
        <v>43</v>
      </c>
      <c r="AE441" s="2" t="s">
        <v>43</v>
      </c>
      <c r="AG441" s="2" t="s">
        <v>629</v>
      </c>
      <c r="AI441" s="2" t="s">
        <v>626</v>
      </c>
      <c r="AJ441" s="2">
        <v>0</v>
      </c>
      <c r="AK441" s="2" t="s">
        <v>43</v>
      </c>
    </row>
    <row r="442" spans="1:37" ht="15" customHeight="1" x14ac:dyDescent="0.35">
      <c r="A442" s="2" t="s">
        <v>515</v>
      </c>
      <c r="B442" s="2" t="s">
        <v>563</v>
      </c>
      <c r="C442" s="2" t="s">
        <v>522</v>
      </c>
      <c r="D442" s="2">
        <v>2023</v>
      </c>
      <c r="E442" s="2">
        <v>0.3</v>
      </c>
      <c r="F442" s="2" t="s">
        <v>625</v>
      </c>
      <c r="G442" s="2" t="s">
        <v>793</v>
      </c>
      <c r="H442" s="2">
        <v>1.1000000000000001</v>
      </c>
      <c r="I442" s="2">
        <v>0</v>
      </c>
      <c r="J442" s="2">
        <v>0</v>
      </c>
      <c r="K442" s="2">
        <v>0</v>
      </c>
      <c r="L442" s="2">
        <v>0</v>
      </c>
      <c r="M442" s="2" t="s">
        <v>43</v>
      </c>
      <c r="N442" s="2" t="s">
        <v>625</v>
      </c>
      <c r="O442" s="2" t="s">
        <v>625</v>
      </c>
      <c r="P442" s="2" t="s">
        <v>625</v>
      </c>
      <c r="Q442" s="2" t="s">
        <v>625</v>
      </c>
      <c r="R442" s="2" t="s">
        <v>625</v>
      </c>
      <c r="S442" s="2" t="s">
        <v>625</v>
      </c>
      <c r="T442" s="2" t="s">
        <v>625</v>
      </c>
      <c r="U442" s="2" t="s">
        <v>43</v>
      </c>
      <c r="V442" s="2" t="s">
        <v>625</v>
      </c>
      <c r="W442" s="2" t="s">
        <v>625</v>
      </c>
      <c r="X442" s="2" t="s">
        <v>625</v>
      </c>
      <c r="Y442" s="2" t="s">
        <v>625</v>
      </c>
      <c r="Z442" s="2" t="s">
        <v>625</v>
      </c>
      <c r="AA442" s="2" t="s">
        <v>625</v>
      </c>
      <c r="AB442" s="2" t="s">
        <v>625</v>
      </c>
      <c r="AC442" s="2" t="s">
        <v>625</v>
      </c>
      <c r="AD442" s="2" t="s">
        <v>43</v>
      </c>
      <c r="AE442" s="2" t="s">
        <v>625</v>
      </c>
      <c r="AG442" s="2" t="s">
        <v>629</v>
      </c>
      <c r="AI442" s="2" t="s">
        <v>626</v>
      </c>
      <c r="AJ442" s="2">
        <v>0</v>
      </c>
      <c r="AK442" s="2" t="s">
        <v>43</v>
      </c>
    </row>
    <row r="443" spans="1:37" ht="15" customHeight="1" x14ac:dyDescent="0.35">
      <c r="A443" s="2" t="s">
        <v>515</v>
      </c>
      <c r="B443" s="2" t="s">
        <v>564</v>
      </c>
      <c r="C443" s="2" t="s">
        <v>590</v>
      </c>
      <c r="D443" s="2">
        <v>2023</v>
      </c>
      <c r="E443" s="2">
        <v>9.1999999999999998E-2</v>
      </c>
      <c r="F443" s="2" t="s">
        <v>625</v>
      </c>
      <c r="G443" s="2" t="s">
        <v>767</v>
      </c>
      <c r="H443" s="2">
        <v>1.1000000000000001</v>
      </c>
      <c r="I443" s="2">
        <v>0</v>
      </c>
      <c r="J443" s="2">
        <v>0</v>
      </c>
      <c r="K443" s="2">
        <v>0</v>
      </c>
      <c r="L443" s="2" t="s">
        <v>625</v>
      </c>
      <c r="M443" s="2" t="s">
        <v>43</v>
      </c>
      <c r="N443" s="2" t="s">
        <v>625</v>
      </c>
      <c r="O443" s="2" t="s">
        <v>625</v>
      </c>
      <c r="P443" s="2" t="s">
        <v>625</v>
      </c>
      <c r="Q443" s="2" t="s">
        <v>625</v>
      </c>
      <c r="R443" s="2" t="s">
        <v>625</v>
      </c>
      <c r="S443" s="2" t="s">
        <v>625</v>
      </c>
      <c r="T443" s="2" t="s">
        <v>625</v>
      </c>
      <c r="U443" s="2" t="s">
        <v>43</v>
      </c>
      <c r="V443" s="2" t="s">
        <v>625</v>
      </c>
      <c r="W443" s="2" t="s">
        <v>625</v>
      </c>
      <c r="X443" s="2" t="s">
        <v>625</v>
      </c>
      <c r="Y443" s="2" t="s">
        <v>625</v>
      </c>
      <c r="Z443" s="2" t="s">
        <v>625</v>
      </c>
      <c r="AA443" s="2" t="s">
        <v>625</v>
      </c>
      <c r="AB443" s="2" t="s">
        <v>625</v>
      </c>
      <c r="AC443" s="2" t="s">
        <v>625</v>
      </c>
      <c r="AD443" s="2" t="s">
        <v>43</v>
      </c>
      <c r="AE443" s="2" t="s">
        <v>625</v>
      </c>
      <c r="AG443" s="2" t="s">
        <v>629</v>
      </c>
      <c r="AI443" s="2" t="s">
        <v>626</v>
      </c>
      <c r="AJ443" s="2">
        <v>0</v>
      </c>
      <c r="AK443" s="2" t="s">
        <v>43</v>
      </c>
    </row>
    <row r="444" spans="1:37" ht="15" customHeight="1" x14ac:dyDescent="0.35">
      <c r="A444" s="2" t="s">
        <v>490</v>
      </c>
      <c r="B444" s="2" t="s">
        <v>493</v>
      </c>
      <c r="C444" s="2" t="s">
        <v>491</v>
      </c>
      <c r="D444" s="2">
        <v>2023</v>
      </c>
      <c r="E444" s="2">
        <v>9.9999999999999995E-7</v>
      </c>
      <c r="F444" s="2">
        <v>0</v>
      </c>
      <c r="G444" s="2" t="s">
        <v>849</v>
      </c>
      <c r="H444" s="2">
        <v>1.1000000000000001</v>
      </c>
      <c r="I444" s="2">
        <v>0</v>
      </c>
      <c r="J444" s="2">
        <v>0</v>
      </c>
      <c r="K444" s="2">
        <v>0</v>
      </c>
      <c r="L444" s="2">
        <v>0</v>
      </c>
      <c r="M444" s="2" t="s">
        <v>43</v>
      </c>
      <c r="N444" s="2" t="s">
        <v>625</v>
      </c>
      <c r="O444" s="2" t="s">
        <v>625</v>
      </c>
      <c r="P444" s="2" t="s">
        <v>625</v>
      </c>
      <c r="Q444" s="2" t="s">
        <v>625</v>
      </c>
      <c r="R444" s="2" t="s">
        <v>625</v>
      </c>
      <c r="S444" s="2" t="s">
        <v>625</v>
      </c>
      <c r="T444" s="2" t="s">
        <v>625</v>
      </c>
      <c r="U444" s="2" t="s">
        <v>43</v>
      </c>
      <c r="V444" s="2" t="s">
        <v>625</v>
      </c>
      <c r="W444" s="2" t="s">
        <v>625</v>
      </c>
      <c r="X444" s="2" t="s">
        <v>625</v>
      </c>
      <c r="Y444" s="2" t="s">
        <v>625</v>
      </c>
      <c r="Z444" s="2" t="s">
        <v>625</v>
      </c>
      <c r="AA444" s="2" t="s">
        <v>625</v>
      </c>
      <c r="AB444" s="2" t="s">
        <v>625</v>
      </c>
      <c r="AC444" s="2" t="s">
        <v>625</v>
      </c>
      <c r="AD444" s="2" t="s">
        <v>43</v>
      </c>
      <c r="AE444" s="2" t="s">
        <v>625</v>
      </c>
      <c r="AG444" s="2" t="s">
        <v>629</v>
      </c>
      <c r="AI444" s="2" t="s">
        <v>626</v>
      </c>
      <c r="AJ444" s="2">
        <v>0</v>
      </c>
      <c r="AK444" s="2" t="s">
        <v>43</v>
      </c>
    </row>
    <row r="445" spans="1:37" ht="15" customHeight="1" x14ac:dyDescent="0.35">
      <c r="A445" s="2" t="s">
        <v>159</v>
      </c>
      <c r="B445" s="2" t="s">
        <v>161</v>
      </c>
      <c r="C445" s="2" t="s">
        <v>160</v>
      </c>
      <c r="D445" s="2">
        <v>2023</v>
      </c>
      <c r="E445" s="2">
        <v>3.4000000000000002E-2</v>
      </c>
      <c r="F445" s="2">
        <v>0.109</v>
      </c>
      <c r="G445" s="2" t="s">
        <v>897</v>
      </c>
      <c r="H445" s="2">
        <v>2</v>
      </c>
      <c r="I445" s="2">
        <v>0</v>
      </c>
      <c r="J445" s="2">
        <v>0</v>
      </c>
      <c r="K445" s="2">
        <v>0</v>
      </c>
      <c r="L445" s="2">
        <v>100</v>
      </c>
      <c r="M445" s="2" t="s">
        <v>43</v>
      </c>
      <c r="N445" s="2" t="s">
        <v>625</v>
      </c>
      <c r="O445" s="2" t="s">
        <v>625</v>
      </c>
      <c r="P445" s="2" t="s">
        <v>625</v>
      </c>
      <c r="Q445" s="2" t="s">
        <v>625</v>
      </c>
      <c r="R445" s="2" t="s">
        <v>625</v>
      </c>
      <c r="S445" s="2" t="s">
        <v>625</v>
      </c>
      <c r="T445" s="2" t="s">
        <v>625</v>
      </c>
      <c r="U445" s="2" t="s">
        <v>627</v>
      </c>
      <c r="V445" s="2" t="s">
        <v>625</v>
      </c>
      <c r="W445" s="2" t="s">
        <v>625</v>
      </c>
      <c r="X445" s="2" t="s">
        <v>625</v>
      </c>
      <c r="Y445" s="2" t="s">
        <v>625</v>
      </c>
      <c r="Z445" s="2" t="s">
        <v>625</v>
      </c>
      <c r="AA445" s="2" t="s">
        <v>625</v>
      </c>
      <c r="AB445" s="2" t="s">
        <v>625</v>
      </c>
      <c r="AC445" s="2" t="s">
        <v>625</v>
      </c>
      <c r="AD445" s="2" t="s">
        <v>627</v>
      </c>
      <c r="AE445" s="2" t="s">
        <v>625</v>
      </c>
      <c r="AG445" s="2" t="s">
        <v>629</v>
      </c>
      <c r="AI445" s="2" t="s">
        <v>626</v>
      </c>
      <c r="AJ445" s="2">
        <v>0</v>
      </c>
      <c r="AK445" s="2" t="s">
        <v>43</v>
      </c>
    </row>
    <row r="446" spans="1:37" ht="15" customHeight="1" x14ac:dyDescent="0.35">
      <c r="A446" s="2" t="s">
        <v>583</v>
      </c>
      <c r="B446" s="2" t="s">
        <v>600</v>
      </c>
      <c r="C446" s="2" t="s">
        <v>694</v>
      </c>
      <c r="D446" s="2">
        <v>2023</v>
      </c>
      <c r="E446" s="2">
        <v>0.33600000000000002</v>
      </c>
      <c r="F446" s="2" t="s">
        <v>625</v>
      </c>
      <c r="G446" s="2" t="s">
        <v>880</v>
      </c>
      <c r="H446" s="2">
        <v>3.1</v>
      </c>
      <c r="I446" s="2">
        <v>0</v>
      </c>
      <c r="J446" s="2">
        <v>0</v>
      </c>
      <c r="K446" s="2">
        <v>1</v>
      </c>
      <c r="L446" s="2">
        <v>0</v>
      </c>
      <c r="M446" s="2" t="s">
        <v>43</v>
      </c>
      <c r="N446" s="2" t="s">
        <v>625</v>
      </c>
      <c r="O446" s="2" t="s">
        <v>625</v>
      </c>
      <c r="P446" s="2" t="s">
        <v>625</v>
      </c>
      <c r="Q446" s="2" t="s">
        <v>625</v>
      </c>
      <c r="R446" s="2" t="s">
        <v>625</v>
      </c>
      <c r="S446" s="2" t="s">
        <v>625</v>
      </c>
      <c r="T446" s="2" t="s">
        <v>625</v>
      </c>
      <c r="U446" s="2" t="s">
        <v>43</v>
      </c>
      <c r="V446" s="2" t="s">
        <v>625</v>
      </c>
      <c r="W446" s="2" t="s">
        <v>625</v>
      </c>
      <c r="X446" s="2" t="s">
        <v>625</v>
      </c>
      <c r="Y446" s="2" t="s">
        <v>625</v>
      </c>
      <c r="Z446" s="2" t="s">
        <v>625</v>
      </c>
      <c r="AA446" s="2" t="s">
        <v>625</v>
      </c>
      <c r="AB446" s="2" t="s">
        <v>625</v>
      </c>
      <c r="AC446" s="2" t="s">
        <v>625</v>
      </c>
      <c r="AD446" s="2" t="s">
        <v>43</v>
      </c>
      <c r="AE446" s="2" t="s">
        <v>625</v>
      </c>
      <c r="AG446" s="2" t="s">
        <v>629</v>
      </c>
      <c r="AI446" s="2" t="s">
        <v>626</v>
      </c>
      <c r="AJ446" s="2">
        <v>0</v>
      </c>
      <c r="AK446" s="2" t="s">
        <v>43</v>
      </c>
    </row>
    <row r="447" spans="1:37" ht="15" customHeight="1" x14ac:dyDescent="0.35">
      <c r="A447" s="2" t="s">
        <v>583</v>
      </c>
      <c r="B447" s="2" t="s">
        <v>601</v>
      </c>
      <c r="C447" s="2" t="s">
        <v>694</v>
      </c>
      <c r="D447" s="2">
        <v>2023</v>
      </c>
      <c r="E447" s="2">
        <v>6.4000000000000001E-2</v>
      </c>
      <c r="F447" s="2" t="s">
        <v>625</v>
      </c>
      <c r="G447" s="2" t="s">
        <v>880</v>
      </c>
      <c r="H447" s="2">
        <v>3.1</v>
      </c>
      <c r="I447" s="2">
        <v>0</v>
      </c>
      <c r="J447" s="2">
        <v>0</v>
      </c>
      <c r="K447" s="2">
        <v>1</v>
      </c>
      <c r="L447" s="2">
        <v>0</v>
      </c>
      <c r="M447" s="2" t="s">
        <v>43</v>
      </c>
      <c r="N447" s="2" t="s">
        <v>625</v>
      </c>
      <c r="O447" s="2" t="s">
        <v>625</v>
      </c>
      <c r="P447" s="2" t="s">
        <v>625</v>
      </c>
      <c r="Q447" s="2" t="s">
        <v>625</v>
      </c>
      <c r="R447" s="2" t="s">
        <v>625</v>
      </c>
      <c r="S447" s="2" t="s">
        <v>625</v>
      </c>
      <c r="T447" s="2" t="s">
        <v>625</v>
      </c>
      <c r="U447" s="2" t="s">
        <v>43</v>
      </c>
      <c r="V447" s="2" t="s">
        <v>625</v>
      </c>
      <c r="W447" s="2" t="s">
        <v>625</v>
      </c>
      <c r="X447" s="2" t="s">
        <v>625</v>
      </c>
      <c r="Y447" s="2" t="s">
        <v>625</v>
      </c>
      <c r="Z447" s="2" t="s">
        <v>625</v>
      </c>
      <c r="AA447" s="2" t="s">
        <v>625</v>
      </c>
      <c r="AB447" s="2" t="s">
        <v>625</v>
      </c>
      <c r="AC447" s="2" t="s">
        <v>625</v>
      </c>
      <c r="AD447" s="2" t="s">
        <v>43</v>
      </c>
      <c r="AE447" s="2" t="s">
        <v>625</v>
      </c>
      <c r="AG447" s="2" t="s">
        <v>629</v>
      </c>
      <c r="AI447" s="2" t="s">
        <v>626</v>
      </c>
      <c r="AJ447" s="2">
        <v>0</v>
      </c>
      <c r="AK447" s="2" t="s">
        <v>43</v>
      </c>
    </row>
    <row r="448" spans="1:37" ht="15" customHeight="1" x14ac:dyDescent="0.35">
      <c r="A448" s="2" t="s">
        <v>164</v>
      </c>
      <c r="B448" s="2" t="s">
        <v>170</v>
      </c>
      <c r="C448" s="2" t="s">
        <v>165</v>
      </c>
      <c r="D448" s="2">
        <v>2023</v>
      </c>
      <c r="E448" s="2">
        <v>1.0452999999999999</v>
      </c>
      <c r="F448" s="2">
        <v>2.3400000000000001E-2</v>
      </c>
      <c r="G448" s="2" t="s">
        <v>898</v>
      </c>
      <c r="H448" s="2">
        <v>2</v>
      </c>
      <c r="I448" s="2">
        <v>0</v>
      </c>
      <c r="J448" s="2">
        <v>0</v>
      </c>
      <c r="K448" s="2">
        <v>0</v>
      </c>
      <c r="L448" s="2">
        <v>100</v>
      </c>
      <c r="M448" s="2" t="s">
        <v>43</v>
      </c>
      <c r="N448" s="2" t="s">
        <v>625</v>
      </c>
      <c r="O448" s="2" t="s">
        <v>625</v>
      </c>
      <c r="P448" s="2" t="s">
        <v>625</v>
      </c>
      <c r="Q448" s="2" t="s">
        <v>625</v>
      </c>
      <c r="R448" s="2" t="s">
        <v>625</v>
      </c>
      <c r="S448" s="2" t="s">
        <v>625</v>
      </c>
      <c r="T448" s="2" t="s">
        <v>625</v>
      </c>
      <c r="U448" s="2" t="s">
        <v>627</v>
      </c>
      <c r="V448" s="2" t="s">
        <v>625</v>
      </c>
      <c r="W448" s="2" t="s">
        <v>625</v>
      </c>
      <c r="X448" s="2" t="s">
        <v>625</v>
      </c>
      <c r="Y448" s="2" t="s">
        <v>625</v>
      </c>
      <c r="Z448" s="2" t="s">
        <v>625</v>
      </c>
      <c r="AA448" s="2" t="s">
        <v>625</v>
      </c>
      <c r="AB448" s="2" t="s">
        <v>625</v>
      </c>
      <c r="AC448" s="2" t="s">
        <v>625</v>
      </c>
      <c r="AD448" s="172" t="s">
        <v>1164</v>
      </c>
      <c r="AE448" s="2" t="s">
        <v>625</v>
      </c>
      <c r="AG448" s="2" t="s">
        <v>629</v>
      </c>
      <c r="AI448" s="2" t="s">
        <v>626</v>
      </c>
      <c r="AJ448" s="2">
        <v>0</v>
      </c>
      <c r="AK448" s="2" t="s">
        <v>43</v>
      </c>
    </row>
    <row r="449" spans="1:37" ht="15" customHeight="1" x14ac:dyDescent="0.35">
      <c r="A449" s="2" t="s">
        <v>199</v>
      </c>
      <c r="B449" s="2" t="s">
        <v>205</v>
      </c>
      <c r="C449" s="2" t="s">
        <v>202</v>
      </c>
      <c r="D449" s="2">
        <v>2023</v>
      </c>
      <c r="E449" s="2">
        <v>0.252</v>
      </c>
      <c r="F449" s="2" t="s">
        <v>625</v>
      </c>
      <c r="G449" s="2" t="s">
        <v>784</v>
      </c>
      <c r="H449" s="2">
        <v>0.84299999999999997</v>
      </c>
      <c r="I449" s="2">
        <v>0</v>
      </c>
      <c r="J449" s="2">
        <v>0</v>
      </c>
      <c r="K449" s="2">
        <v>0</v>
      </c>
      <c r="L449" s="2">
        <v>12.4</v>
      </c>
      <c r="M449" s="2" t="s">
        <v>43</v>
      </c>
      <c r="N449" s="2" t="s">
        <v>625</v>
      </c>
      <c r="O449" s="2" t="s">
        <v>625</v>
      </c>
      <c r="P449" s="2" t="s">
        <v>625</v>
      </c>
      <c r="Q449" s="2" t="s">
        <v>625</v>
      </c>
      <c r="R449" s="2" t="s">
        <v>625</v>
      </c>
      <c r="S449" s="2" t="s">
        <v>625</v>
      </c>
      <c r="T449" s="2" t="s">
        <v>625</v>
      </c>
      <c r="U449" s="2" t="s">
        <v>43</v>
      </c>
      <c r="V449" s="2" t="s">
        <v>625</v>
      </c>
      <c r="W449" s="2" t="s">
        <v>625</v>
      </c>
      <c r="X449" s="2" t="s">
        <v>625</v>
      </c>
      <c r="Y449" s="2" t="s">
        <v>625</v>
      </c>
      <c r="Z449" s="2" t="s">
        <v>625</v>
      </c>
      <c r="AA449" s="2" t="s">
        <v>625</v>
      </c>
      <c r="AB449" s="2" t="s">
        <v>625</v>
      </c>
      <c r="AC449" s="2" t="s">
        <v>625</v>
      </c>
      <c r="AD449" s="2" t="s">
        <v>43</v>
      </c>
      <c r="AE449" s="2" t="s">
        <v>625</v>
      </c>
      <c r="AG449" s="2" t="s">
        <v>629</v>
      </c>
      <c r="AI449" s="2" t="s">
        <v>626</v>
      </c>
      <c r="AJ449" s="2">
        <v>0</v>
      </c>
      <c r="AK449" s="2" t="s">
        <v>43</v>
      </c>
    </row>
    <row r="450" spans="1:37" ht="15" customHeight="1" x14ac:dyDescent="0.35">
      <c r="A450" s="2" t="s">
        <v>199</v>
      </c>
      <c r="B450" s="2" t="s">
        <v>206</v>
      </c>
      <c r="C450" s="2" t="s">
        <v>202</v>
      </c>
      <c r="D450" s="2">
        <v>2023</v>
      </c>
      <c r="E450" s="2">
        <v>8.8999999999999996E-2</v>
      </c>
      <c r="F450" s="2" t="s">
        <v>625</v>
      </c>
      <c r="G450" s="2" t="s">
        <v>784</v>
      </c>
      <c r="H450" s="2">
        <v>0.84299999999999997</v>
      </c>
      <c r="I450" s="2">
        <v>0</v>
      </c>
      <c r="J450" s="2">
        <v>0</v>
      </c>
      <c r="K450" s="2">
        <v>0</v>
      </c>
      <c r="L450" s="2">
        <v>12.4</v>
      </c>
      <c r="M450" s="2" t="s">
        <v>43</v>
      </c>
      <c r="N450" s="2" t="s">
        <v>625</v>
      </c>
      <c r="O450" s="2" t="s">
        <v>625</v>
      </c>
      <c r="P450" s="2" t="s">
        <v>625</v>
      </c>
      <c r="Q450" s="2" t="s">
        <v>625</v>
      </c>
      <c r="R450" s="2" t="s">
        <v>625</v>
      </c>
      <c r="S450" s="2" t="s">
        <v>625</v>
      </c>
      <c r="T450" s="2" t="s">
        <v>625</v>
      </c>
      <c r="U450" s="2" t="s">
        <v>43</v>
      </c>
      <c r="V450" s="2" t="s">
        <v>625</v>
      </c>
      <c r="W450" s="2" t="s">
        <v>625</v>
      </c>
      <c r="X450" s="2" t="s">
        <v>625</v>
      </c>
      <c r="Y450" s="2" t="s">
        <v>625</v>
      </c>
      <c r="Z450" s="2" t="s">
        <v>625</v>
      </c>
      <c r="AA450" s="2" t="s">
        <v>625</v>
      </c>
      <c r="AB450" s="2" t="s">
        <v>625</v>
      </c>
      <c r="AC450" s="2" t="s">
        <v>625</v>
      </c>
      <c r="AD450" s="2" t="s">
        <v>43</v>
      </c>
      <c r="AE450" s="2" t="s">
        <v>625</v>
      </c>
      <c r="AG450" s="2" t="s">
        <v>629</v>
      </c>
      <c r="AI450" s="2" t="s">
        <v>626</v>
      </c>
      <c r="AJ450" s="2">
        <v>0</v>
      </c>
      <c r="AK450" s="2" t="s">
        <v>43</v>
      </c>
    </row>
    <row r="451" spans="1:37" ht="15" customHeight="1" x14ac:dyDescent="0.35">
      <c r="A451" s="2" t="s">
        <v>199</v>
      </c>
      <c r="B451" s="2" t="s">
        <v>207</v>
      </c>
      <c r="C451" s="2" t="s">
        <v>202</v>
      </c>
      <c r="D451" s="2">
        <v>2023</v>
      </c>
      <c r="E451" s="2">
        <v>0.14299999999999999</v>
      </c>
      <c r="F451" s="2" t="s">
        <v>625</v>
      </c>
      <c r="G451" s="2" t="s">
        <v>784</v>
      </c>
      <c r="H451" s="2">
        <v>0.84299999999999997</v>
      </c>
      <c r="I451" s="2">
        <v>0</v>
      </c>
      <c r="J451" s="2">
        <v>0</v>
      </c>
      <c r="K451" s="2">
        <v>0</v>
      </c>
      <c r="L451" s="2">
        <v>12.4</v>
      </c>
      <c r="M451" s="2" t="s">
        <v>43</v>
      </c>
      <c r="N451" s="2" t="s">
        <v>625</v>
      </c>
      <c r="O451" s="2" t="s">
        <v>625</v>
      </c>
      <c r="P451" s="2" t="s">
        <v>625</v>
      </c>
      <c r="Q451" s="2" t="s">
        <v>625</v>
      </c>
      <c r="R451" s="2" t="s">
        <v>625</v>
      </c>
      <c r="S451" s="2" t="s">
        <v>625</v>
      </c>
      <c r="T451" s="2" t="s">
        <v>625</v>
      </c>
      <c r="U451" s="2" t="s">
        <v>43</v>
      </c>
      <c r="V451" s="2" t="s">
        <v>625</v>
      </c>
      <c r="W451" s="2" t="s">
        <v>625</v>
      </c>
      <c r="X451" s="2" t="s">
        <v>625</v>
      </c>
      <c r="Y451" s="2" t="s">
        <v>625</v>
      </c>
      <c r="Z451" s="2" t="s">
        <v>625</v>
      </c>
      <c r="AA451" s="2" t="s">
        <v>625</v>
      </c>
      <c r="AB451" s="2" t="s">
        <v>625</v>
      </c>
      <c r="AC451" s="2" t="s">
        <v>625</v>
      </c>
      <c r="AD451" s="2" t="s">
        <v>43</v>
      </c>
      <c r="AE451" s="2" t="s">
        <v>625</v>
      </c>
      <c r="AG451" s="2" t="s">
        <v>629</v>
      </c>
      <c r="AI451" s="2" t="s">
        <v>626</v>
      </c>
      <c r="AJ451" s="2">
        <v>0</v>
      </c>
      <c r="AK451" s="2" t="s">
        <v>43</v>
      </c>
    </row>
    <row r="452" spans="1:37" ht="15" customHeight="1" x14ac:dyDescent="0.35">
      <c r="A452" s="2" t="s">
        <v>199</v>
      </c>
      <c r="B452" s="2" t="s">
        <v>208</v>
      </c>
      <c r="C452" s="2" t="s">
        <v>201</v>
      </c>
      <c r="D452" s="2">
        <v>2023</v>
      </c>
      <c r="E452" s="2">
        <v>5.8999999999999997E-2</v>
      </c>
      <c r="F452" s="2" t="s">
        <v>625</v>
      </c>
      <c r="G452" s="2" t="s">
        <v>784</v>
      </c>
      <c r="H452" s="2">
        <v>0.84299999999999997</v>
      </c>
      <c r="I452" s="2">
        <v>0</v>
      </c>
      <c r="J452" s="2">
        <v>0</v>
      </c>
      <c r="K452" s="2">
        <v>0</v>
      </c>
      <c r="L452" s="2">
        <v>12.4</v>
      </c>
      <c r="M452" s="2" t="s">
        <v>43</v>
      </c>
      <c r="N452" s="2" t="s">
        <v>625</v>
      </c>
      <c r="O452" s="2" t="s">
        <v>625</v>
      </c>
      <c r="P452" s="2" t="s">
        <v>625</v>
      </c>
      <c r="Q452" s="2" t="s">
        <v>625</v>
      </c>
      <c r="R452" s="2" t="s">
        <v>625</v>
      </c>
      <c r="S452" s="2" t="s">
        <v>625</v>
      </c>
      <c r="T452" s="2" t="s">
        <v>625</v>
      </c>
      <c r="U452" s="2" t="s">
        <v>43</v>
      </c>
      <c r="V452" s="2" t="s">
        <v>625</v>
      </c>
      <c r="W452" s="2" t="s">
        <v>625</v>
      </c>
      <c r="X452" s="2" t="s">
        <v>625</v>
      </c>
      <c r="Y452" s="2" t="s">
        <v>625</v>
      </c>
      <c r="Z452" s="2" t="s">
        <v>625</v>
      </c>
      <c r="AA452" s="2" t="s">
        <v>625</v>
      </c>
      <c r="AB452" s="2" t="s">
        <v>625</v>
      </c>
      <c r="AC452" s="2" t="s">
        <v>625</v>
      </c>
      <c r="AD452" s="2" t="s">
        <v>43</v>
      </c>
      <c r="AE452" s="2" t="s">
        <v>625</v>
      </c>
      <c r="AG452" s="2" t="s">
        <v>629</v>
      </c>
      <c r="AI452" s="2" t="s">
        <v>626</v>
      </c>
      <c r="AJ452" s="2">
        <v>0</v>
      </c>
      <c r="AK452" s="2" t="s">
        <v>43</v>
      </c>
    </row>
    <row r="453" spans="1:37" ht="15" customHeight="1" x14ac:dyDescent="0.35">
      <c r="A453" s="2" t="s">
        <v>199</v>
      </c>
      <c r="B453" s="2" t="s">
        <v>209</v>
      </c>
      <c r="C453" s="2" t="s">
        <v>202</v>
      </c>
      <c r="D453" s="2">
        <v>2023</v>
      </c>
      <c r="E453" s="2">
        <v>4.2000000000000003E-2</v>
      </c>
      <c r="F453" s="2" t="s">
        <v>625</v>
      </c>
      <c r="G453" s="2" t="s">
        <v>784</v>
      </c>
      <c r="H453" s="2">
        <v>0.84299999999999997</v>
      </c>
      <c r="I453" s="2">
        <v>0</v>
      </c>
      <c r="J453" s="2">
        <v>0</v>
      </c>
      <c r="K453" s="2">
        <v>0</v>
      </c>
      <c r="L453" s="2">
        <v>12.4</v>
      </c>
      <c r="M453" s="2" t="s">
        <v>43</v>
      </c>
      <c r="N453" s="2" t="s">
        <v>625</v>
      </c>
      <c r="O453" s="2" t="s">
        <v>625</v>
      </c>
      <c r="P453" s="2" t="s">
        <v>625</v>
      </c>
      <c r="Q453" s="2" t="s">
        <v>625</v>
      </c>
      <c r="R453" s="2" t="s">
        <v>625</v>
      </c>
      <c r="S453" s="2" t="s">
        <v>625</v>
      </c>
      <c r="T453" s="2" t="s">
        <v>625</v>
      </c>
      <c r="U453" s="2" t="s">
        <v>43</v>
      </c>
      <c r="V453" s="2" t="s">
        <v>625</v>
      </c>
      <c r="W453" s="2" t="s">
        <v>625</v>
      </c>
      <c r="X453" s="2" t="s">
        <v>625</v>
      </c>
      <c r="Y453" s="2" t="s">
        <v>625</v>
      </c>
      <c r="Z453" s="2" t="s">
        <v>625</v>
      </c>
      <c r="AA453" s="2" t="s">
        <v>625</v>
      </c>
      <c r="AB453" s="2" t="s">
        <v>625</v>
      </c>
      <c r="AC453" s="2" t="s">
        <v>625</v>
      </c>
      <c r="AD453" s="2" t="s">
        <v>43</v>
      </c>
      <c r="AE453" s="2" t="s">
        <v>625</v>
      </c>
      <c r="AG453" s="2" t="s">
        <v>629</v>
      </c>
      <c r="AI453" s="2" t="s">
        <v>626</v>
      </c>
      <c r="AJ453" s="2">
        <v>0</v>
      </c>
      <c r="AK453" s="2" t="s">
        <v>43</v>
      </c>
    </row>
    <row r="454" spans="1:37" ht="15" customHeight="1" x14ac:dyDescent="0.35">
      <c r="A454" s="2" t="s">
        <v>199</v>
      </c>
      <c r="B454" s="2" t="s">
        <v>210</v>
      </c>
      <c r="C454" s="2" t="s">
        <v>202</v>
      </c>
      <c r="D454" s="2">
        <v>2023</v>
      </c>
      <c r="E454" s="2">
        <v>3.3000000000000002E-2</v>
      </c>
      <c r="F454" s="2" t="s">
        <v>625</v>
      </c>
      <c r="G454" s="2" t="s">
        <v>784</v>
      </c>
      <c r="H454" s="2">
        <v>0.84299999999999997</v>
      </c>
      <c r="I454" s="2">
        <v>0</v>
      </c>
      <c r="J454" s="2">
        <v>0</v>
      </c>
      <c r="K454" s="2">
        <v>0</v>
      </c>
      <c r="L454" s="2">
        <v>12.4</v>
      </c>
      <c r="M454" s="2" t="s">
        <v>43</v>
      </c>
      <c r="N454" s="2" t="s">
        <v>625</v>
      </c>
      <c r="O454" s="2" t="s">
        <v>625</v>
      </c>
      <c r="P454" s="2" t="s">
        <v>625</v>
      </c>
      <c r="Q454" s="2" t="s">
        <v>625</v>
      </c>
      <c r="R454" s="2" t="s">
        <v>625</v>
      </c>
      <c r="S454" s="2" t="s">
        <v>625</v>
      </c>
      <c r="T454" s="2" t="s">
        <v>625</v>
      </c>
      <c r="U454" s="2" t="s">
        <v>43</v>
      </c>
      <c r="V454" s="2" t="s">
        <v>625</v>
      </c>
      <c r="W454" s="2" t="s">
        <v>625</v>
      </c>
      <c r="X454" s="2" t="s">
        <v>625</v>
      </c>
      <c r="Y454" s="2" t="s">
        <v>625</v>
      </c>
      <c r="Z454" s="2" t="s">
        <v>625</v>
      </c>
      <c r="AA454" s="2" t="s">
        <v>625</v>
      </c>
      <c r="AB454" s="2" t="s">
        <v>625</v>
      </c>
      <c r="AC454" s="2" t="s">
        <v>625</v>
      </c>
      <c r="AD454" s="2" t="s">
        <v>43</v>
      </c>
      <c r="AE454" s="2" t="s">
        <v>625</v>
      </c>
      <c r="AG454" s="2" t="s">
        <v>629</v>
      </c>
      <c r="AI454" s="2" t="s">
        <v>626</v>
      </c>
      <c r="AJ454" s="2">
        <v>0</v>
      </c>
      <c r="AK454" s="2" t="s">
        <v>43</v>
      </c>
    </row>
    <row r="455" spans="1:37" ht="15" customHeight="1" x14ac:dyDescent="0.35">
      <c r="A455" s="2" t="s">
        <v>199</v>
      </c>
      <c r="B455" s="2" t="s">
        <v>211</v>
      </c>
      <c r="C455" s="2" t="s">
        <v>201</v>
      </c>
      <c r="D455" s="2">
        <v>2023</v>
      </c>
      <c r="E455" s="2">
        <v>5.0999999999999997E-2</v>
      </c>
      <c r="F455" s="2" t="s">
        <v>625</v>
      </c>
      <c r="G455" s="2" t="s">
        <v>784</v>
      </c>
      <c r="H455" s="2">
        <v>0.84299999999999997</v>
      </c>
      <c r="I455" s="2">
        <v>0</v>
      </c>
      <c r="J455" s="2">
        <v>0</v>
      </c>
      <c r="K455" s="2">
        <v>0</v>
      </c>
      <c r="L455" s="2">
        <v>12.4</v>
      </c>
      <c r="M455" s="2" t="s">
        <v>43</v>
      </c>
      <c r="N455" s="2" t="s">
        <v>625</v>
      </c>
      <c r="O455" s="2" t="s">
        <v>625</v>
      </c>
      <c r="P455" s="2" t="s">
        <v>625</v>
      </c>
      <c r="Q455" s="2" t="s">
        <v>625</v>
      </c>
      <c r="R455" s="2" t="s">
        <v>625</v>
      </c>
      <c r="S455" s="2" t="s">
        <v>625</v>
      </c>
      <c r="T455" s="2" t="s">
        <v>625</v>
      </c>
      <c r="U455" s="2" t="s">
        <v>43</v>
      </c>
      <c r="V455" s="2" t="s">
        <v>625</v>
      </c>
      <c r="W455" s="2" t="s">
        <v>625</v>
      </c>
      <c r="X455" s="2" t="s">
        <v>625</v>
      </c>
      <c r="Y455" s="2" t="s">
        <v>625</v>
      </c>
      <c r="Z455" s="2" t="s">
        <v>625</v>
      </c>
      <c r="AA455" s="2" t="s">
        <v>625</v>
      </c>
      <c r="AB455" s="2" t="s">
        <v>625</v>
      </c>
      <c r="AC455" s="2" t="s">
        <v>625</v>
      </c>
      <c r="AD455" s="2" t="s">
        <v>43</v>
      </c>
      <c r="AE455" s="2" t="s">
        <v>625</v>
      </c>
      <c r="AG455" s="2" t="s">
        <v>629</v>
      </c>
      <c r="AI455" s="2" t="s">
        <v>626</v>
      </c>
      <c r="AJ455" s="2">
        <v>0</v>
      </c>
      <c r="AK455" s="2" t="s">
        <v>43</v>
      </c>
    </row>
    <row r="456" spans="1:37" ht="15" customHeight="1" x14ac:dyDescent="0.35">
      <c r="A456" s="2" t="s">
        <v>199</v>
      </c>
      <c r="B456" s="2" t="s">
        <v>212</v>
      </c>
      <c r="C456" s="2" t="s">
        <v>202</v>
      </c>
      <c r="D456" s="2">
        <v>2023</v>
      </c>
      <c r="E456" s="2">
        <v>2.7E-2</v>
      </c>
      <c r="F456" s="2" t="s">
        <v>625</v>
      </c>
      <c r="G456" s="2" t="s">
        <v>784</v>
      </c>
      <c r="H456" s="2">
        <v>0.84299999999999997</v>
      </c>
      <c r="I456" s="2">
        <v>0</v>
      </c>
      <c r="J456" s="2">
        <v>0</v>
      </c>
      <c r="K456" s="2">
        <v>0</v>
      </c>
      <c r="L456" s="2">
        <v>12.4</v>
      </c>
      <c r="M456" s="2" t="s">
        <v>43</v>
      </c>
      <c r="N456" s="2" t="s">
        <v>625</v>
      </c>
      <c r="O456" s="2" t="s">
        <v>625</v>
      </c>
      <c r="P456" s="2" t="s">
        <v>625</v>
      </c>
      <c r="Q456" s="2" t="s">
        <v>625</v>
      </c>
      <c r="R456" s="2" t="s">
        <v>625</v>
      </c>
      <c r="S456" s="2" t="s">
        <v>625</v>
      </c>
      <c r="T456" s="2" t="s">
        <v>625</v>
      </c>
      <c r="U456" s="2" t="s">
        <v>43</v>
      </c>
      <c r="V456" s="2" t="s">
        <v>625</v>
      </c>
      <c r="W456" s="2" t="s">
        <v>625</v>
      </c>
      <c r="X456" s="2" t="s">
        <v>625</v>
      </c>
      <c r="Y456" s="2" t="s">
        <v>625</v>
      </c>
      <c r="Z456" s="2" t="s">
        <v>625</v>
      </c>
      <c r="AA456" s="2" t="s">
        <v>625</v>
      </c>
      <c r="AB456" s="2" t="s">
        <v>625</v>
      </c>
      <c r="AC456" s="2" t="s">
        <v>625</v>
      </c>
      <c r="AD456" s="2" t="s">
        <v>43</v>
      </c>
      <c r="AE456" s="2" t="s">
        <v>625</v>
      </c>
      <c r="AG456" s="2" t="s">
        <v>629</v>
      </c>
      <c r="AI456" s="2" t="s">
        <v>626</v>
      </c>
      <c r="AJ456" s="2">
        <v>0</v>
      </c>
      <c r="AK456" s="2" t="s">
        <v>43</v>
      </c>
    </row>
    <row r="457" spans="1:37" ht="15" customHeight="1" x14ac:dyDescent="0.35">
      <c r="A457" s="2" t="s">
        <v>44</v>
      </c>
      <c r="B457" s="2" t="s">
        <v>47</v>
      </c>
      <c r="C457" s="2" t="s">
        <v>631</v>
      </c>
      <c r="D457" s="2">
        <v>2023</v>
      </c>
      <c r="E457" s="2">
        <v>11.1</v>
      </c>
      <c r="F457" s="2">
        <v>57.2</v>
      </c>
      <c r="G457" s="2" t="s">
        <v>756</v>
      </c>
      <c r="H457" s="2">
        <v>7.0000000000000007E-2</v>
      </c>
      <c r="I457" s="2">
        <v>0</v>
      </c>
      <c r="J457" s="2">
        <v>0</v>
      </c>
      <c r="K457" s="2">
        <v>0</v>
      </c>
      <c r="L457" s="2">
        <v>100</v>
      </c>
      <c r="M457" s="2" t="s">
        <v>43</v>
      </c>
      <c r="N457" s="2" t="s">
        <v>625</v>
      </c>
      <c r="O457" s="2" t="s">
        <v>625</v>
      </c>
      <c r="P457" s="2" t="s">
        <v>625</v>
      </c>
      <c r="Q457" s="2" t="s">
        <v>625</v>
      </c>
      <c r="R457" s="2" t="s">
        <v>625</v>
      </c>
      <c r="S457" s="2" t="s">
        <v>625</v>
      </c>
      <c r="T457" s="2" t="s">
        <v>625</v>
      </c>
      <c r="U457" s="2" t="s">
        <v>43</v>
      </c>
      <c r="V457" s="2" t="s">
        <v>625</v>
      </c>
      <c r="W457" s="2" t="s">
        <v>625</v>
      </c>
      <c r="X457" s="2" t="s">
        <v>625</v>
      </c>
      <c r="Y457" s="2" t="s">
        <v>625</v>
      </c>
      <c r="Z457" s="2" t="s">
        <v>625</v>
      </c>
      <c r="AA457" s="2" t="s">
        <v>625</v>
      </c>
      <c r="AB457" s="2" t="s">
        <v>625</v>
      </c>
      <c r="AC457" s="2" t="s">
        <v>625</v>
      </c>
      <c r="AD457" s="2" t="s">
        <v>43</v>
      </c>
      <c r="AE457" s="2" t="s">
        <v>625</v>
      </c>
      <c r="AG457" s="2" t="s">
        <v>629</v>
      </c>
      <c r="AI457" s="2" t="s">
        <v>626</v>
      </c>
      <c r="AJ457" s="2">
        <v>0</v>
      </c>
      <c r="AK457" s="2" t="s">
        <v>43</v>
      </c>
    </row>
    <row r="458" spans="1:37" ht="15" customHeight="1" x14ac:dyDescent="0.35">
      <c r="A458" s="2" t="s">
        <v>44</v>
      </c>
      <c r="B458" s="2" t="s">
        <v>48</v>
      </c>
      <c r="C458" s="2" t="s">
        <v>631</v>
      </c>
      <c r="D458" s="2">
        <v>2023</v>
      </c>
      <c r="E458" s="2" t="s">
        <v>625</v>
      </c>
      <c r="F458" s="2" t="s">
        <v>625</v>
      </c>
      <c r="G458" s="2" t="s">
        <v>756</v>
      </c>
      <c r="H458" s="2">
        <v>7.0000000000000007E-2</v>
      </c>
      <c r="I458" s="2">
        <v>0</v>
      </c>
      <c r="J458" s="2">
        <v>0</v>
      </c>
      <c r="K458" s="2">
        <v>0</v>
      </c>
      <c r="L458" s="2">
        <v>100</v>
      </c>
      <c r="M458" s="2" t="s">
        <v>43</v>
      </c>
      <c r="N458" s="2" t="s">
        <v>625</v>
      </c>
      <c r="O458" s="2" t="s">
        <v>625</v>
      </c>
      <c r="P458" s="2" t="s">
        <v>625</v>
      </c>
      <c r="Q458" s="2" t="s">
        <v>625</v>
      </c>
      <c r="R458" s="2" t="s">
        <v>625</v>
      </c>
      <c r="S458" s="2" t="s">
        <v>625</v>
      </c>
      <c r="T458" s="2" t="s">
        <v>625</v>
      </c>
      <c r="U458" s="2" t="s">
        <v>43</v>
      </c>
      <c r="V458" s="2" t="s">
        <v>625</v>
      </c>
      <c r="W458" s="2" t="s">
        <v>625</v>
      </c>
      <c r="X458" s="2" t="s">
        <v>625</v>
      </c>
      <c r="Y458" s="2" t="s">
        <v>625</v>
      </c>
      <c r="Z458" s="2" t="s">
        <v>625</v>
      </c>
      <c r="AA458" s="2" t="s">
        <v>625</v>
      </c>
      <c r="AB458" s="2" t="s">
        <v>625</v>
      </c>
      <c r="AC458" s="2" t="s">
        <v>625</v>
      </c>
      <c r="AD458" s="172" t="s">
        <v>1186</v>
      </c>
      <c r="AE458" s="2" t="s">
        <v>625</v>
      </c>
      <c r="AG458" s="2" t="s">
        <v>629</v>
      </c>
      <c r="AI458" s="2" t="s">
        <v>626</v>
      </c>
      <c r="AJ458" s="2">
        <v>0</v>
      </c>
      <c r="AK458" s="2" t="s">
        <v>43</v>
      </c>
    </row>
    <row r="459" spans="1:37" ht="15" customHeight="1" x14ac:dyDescent="0.35">
      <c r="A459" s="2" t="s">
        <v>44</v>
      </c>
      <c r="B459" s="2" t="s">
        <v>49</v>
      </c>
      <c r="C459" s="2" t="s">
        <v>633</v>
      </c>
      <c r="D459" s="2">
        <v>2023</v>
      </c>
      <c r="E459" s="2">
        <v>33.700000000000003</v>
      </c>
      <c r="F459" s="2">
        <v>41.6</v>
      </c>
      <c r="G459" s="2" t="s">
        <v>752</v>
      </c>
      <c r="H459" s="2">
        <v>7.0000000000000007E-2</v>
      </c>
      <c r="I459" s="2">
        <v>0</v>
      </c>
      <c r="J459" s="2">
        <v>0</v>
      </c>
      <c r="K459" s="2">
        <v>0</v>
      </c>
      <c r="L459" s="2">
        <v>100</v>
      </c>
      <c r="M459" s="2" t="s">
        <v>43</v>
      </c>
      <c r="N459" s="2" t="s">
        <v>625</v>
      </c>
      <c r="O459" s="2" t="s">
        <v>625</v>
      </c>
      <c r="P459" s="2" t="s">
        <v>625</v>
      </c>
      <c r="Q459" s="2" t="s">
        <v>625</v>
      </c>
      <c r="R459" s="2" t="s">
        <v>625</v>
      </c>
      <c r="S459" s="2" t="s">
        <v>625</v>
      </c>
      <c r="T459" s="2" t="s">
        <v>625</v>
      </c>
      <c r="U459" s="2" t="s">
        <v>43</v>
      </c>
      <c r="V459" s="2" t="s">
        <v>625</v>
      </c>
      <c r="W459" s="2" t="s">
        <v>625</v>
      </c>
      <c r="X459" s="2" t="s">
        <v>625</v>
      </c>
      <c r="Y459" s="2" t="s">
        <v>625</v>
      </c>
      <c r="Z459" s="2" t="s">
        <v>625</v>
      </c>
      <c r="AA459" s="2" t="s">
        <v>625</v>
      </c>
      <c r="AB459" s="2" t="s">
        <v>625</v>
      </c>
      <c r="AC459" s="2" t="s">
        <v>625</v>
      </c>
      <c r="AD459" s="2" t="s">
        <v>43</v>
      </c>
      <c r="AE459" s="2" t="s">
        <v>625</v>
      </c>
      <c r="AG459" s="2" t="s">
        <v>629</v>
      </c>
      <c r="AI459" s="2" t="s">
        <v>626</v>
      </c>
      <c r="AJ459" s="2">
        <v>0</v>
      </c>
      <c r="AK459" s="2" t="s">
        <v>43</v>
      </c>
    </row>
    <row r="460" spans="1:37" ht="15" customHeight="1" x14ac:dyDescent="0.35">
      <c r="A460" s="2" t="s">
        <v>44</v>
      </c>
      <c r="B460" s="2" t="s">
        <v>50</v>
      </c>
      <c r="C460" s="2" t="s">
        <v>633</v>
      </c>
      <c r="D460" s="2">
        <v>2023</v>
      </c>
      <c r="E460" s="2">
        <v>5.8</v>
      </c>
      <c r="F460" s="2">
        <v>7.2</v>
      </c>
      <c r="G460" s="2" t="s">
        <v>752</v>
      </c>
      <c r="H460" s="2">
        <v>7.0000000000000007E-2</v>
      </c>
      <c r="I460" s="2">
        <v>0</v>
      </c>
      <c r="J460" s="2">
        <v>0</v>
      </c>
      <c r="K460" s="2">
        <v>0</v>
      </c>
      <c r="L460" s="2">
        <v>100</v>
      </c>
      <c r="M460" s="2" t="s">
        <v>43</v>
      </c>
      <c r="N460" s="2" t="s">
        <v>625</v>
      </c>
      <c r="O460" s="2" t="s">
        <v>625</v>
      </c>
      <c r="P460" s="2" t="s">
        <v>625</v>
      </c>
      <c r="Q460" s="2" t="s">
        <v>625</v>
      </c>
      <c r="R460" s="2" t="s">
        <v>625</v>
      </c>
      <c r="S460" s="2" t="s">
        <v>625</v>
      </c>
      <c r="T460" s="2" t="s">
        <v>625</v>
      </c>
      <c r="U460" s="2" t="s">
        <v>43</v>
      </c>
      <c r="V460" s="2" t="s">
        <v>625</v>
      </c>
      <c r="W460" s="2" t="s">
        <v>625</v>
      </c>
      <c r="X460" s="2" t="s">
        <v>625</v>
      </c>
      <c r="Y460" s="2" t="s">
        <v>625</v>
      </c>
      <c r="Z460" s="2" t="s">
        <v>625</v>
      </c>
      <c r="AA460" s="2" t="s">
        <v>625</v>
      </c>
      <c r="AB460" s="2" t="s">
        <v>625</v>
      </c>
      <c r="AC460" s="2" t="s">
        <v>625</v>
      </c>
      <c r="AD460" s="172" t="s">
        <v>1186</v>
      </c>
      <c r="AE460" s="2" t="s">
        <v>625</v>
      </c>
      <c r="AG460" s="2" t="s">
        <v>629</v>
      </c>
      <c r="AI460" s="2" t="s">
        <v>626</v>
      </c>
      <c r="AJ460" s="2">
        <v>0</v>
      </c>
      <c r="AK460" s="2" t="s">
        <v>43</v>
      </c>
    </row>
    <row r="461" spans="1:37" ht="15" customHeight="1" x14ac:dyDescent="0.35">
      <c r="A461" s="2" t="s">
        <v>51</v>
      </c>
      <c r="B461" s="2" t="s">
        <v>61</v>
      </c>
      <c r="C461" s="2" t="s">
        <v>695</v>
      </c>
      <c r="D461" s="2">
        <v>2023</v>
      </c>
      <c r="E461" s="2" t="s">
        <v>625</v>
      </c>
      <c r="F461" s="2" t="s">
        <v>625</v>
      </c>
      <c r="G461" s="2" t="s">
        <v>741</v>
      </c>
      <c r="H461" s="2">
        <v>1.1000000000000001</v>
      </c>
      <c r="I461" s="2">
        <v>0</v>
      </c>
      <c r="J461" s="2">
        <v>0</v>
      </c>
      <c r="K461" s="2">
        <v>0</v>
      </c>
      <c r="L461" s="2">
        <v>0</v>
      </c>
      <c r="M461" s="2" t="s">
        <v>43</v>
      </c>
      <c r="N461" s="2" t="s">
        <v>625</v>
      </c>
      <c r="O461" s="2" t="s">
        <v>625</v>
      </c>
      <c r="P461" s="2" t="s">
        <v>625</v>
      </c>
      <c r="Q461" s="2" t="s">
        <v>625</v>
      </c>
      <c r="R461" s="2" t="s">
        <v>625</v>
      </c>
      <c r="S461" s="2" t="s">
        <v>625</v>
      </c>
      <c r="T461" s="2" t="s">
        <v>625</v>
      </c>
      <c r="U461" s="2" t="s">
        <v>43</v>
      </c>
      <c r="V461" s="2" t="s">
        <v>625</v>
      </c>
      <c r="W461" s="2" t="s">
        <v>625</v>
      </c>
      <c r="X461" s="2" t="s">
        <v>625</v>
      </c>
      <c r="Y461" s="2" t="s">
        <v>625</v>
      </c>
      <c r="Z461" s="2" t="s">
        <v>625</v>
      </c>
      <c r="AA461" s="2" t="s">
        <v>625</v>
      </c>
      <c r="AB461" s="2" t="s">
        <v>625</v>
      </c>
      <c r="AC461" s="2" t="s">
        <v>625</v>
      </c>
      <c r="AD461" s="2" t="s">
        <v>43</v>
      </c>
      <c r="AE461" s="2" t="s">
        <v>625</v>
      </c>
      <c r="AG461" s="2" t="s">
        <v>629</v>
      </c>
      <c r="AI461" s="2" t="s">
        <v>626</v>
      </c>
      <c r="AJ461" s="2">
        <v>0</v>
      </c>
      <c r="AK461" s="2" t="s">
        <v>43</v>
      </c>
    </row>
    <row r="462" spans="1:37" ht="15" customHeight="1" x14ac:dyDescent="0.35">
      <c r="A462" s="2" t="s">
        <v>51</v>
      </c>
      <c r="B462" s="2" t="s">
        <v>62</v>
      </c>
      <c r="C462" s="2" t="s">
        <v>685</v>
      </c>
      <c r="D462" s="2">
        <v>2023</v>
      </c>
      <c r="E462" s="2" t="s">
        <v>625</v>
      </c>
      <c r="F462" s="2" t="s">
        <v>625</v>
      </c>
      <c r="G462" s="2" t="s">
        <v>43</v>
      </c>
      <c r="H462" s="2">
        <v>2.1</v>
      </c>
      <c r="I462" s="2">
        <v>468</v>
      </c>
      <c r="J462" s="2">
        <v>0.64</v>
      </c>
      <c r="K462" s="2">
        <v>0.22</v>
      </c>
      <c r="L462" s="2" t="s">
        <v>625</v>
      </c>
      <c r="M462" s="2" t="s">
        <v>43</v>
      </c>
      <c r="N462" s="2" t="s">
        <v>625</v>
      </c>
      <c r="O462" s="2" t="s">
        <v>625</v>
      </c>
      <c r="P462" s="2" t="s">
        <v>625</v>
      </c>
      <c r="Q462" s="2" t="s">
        <v>625</v>
      </c>
      <c r="R462" s="2" t="s">
        <v>625</v>
      </c>
      <c r="S462" s="2" t="s">
        <v>625</v>
      </c>
      <c r="T462" s="2" t="s">
        <v>625</v>
      </c>
      <c r="U462" s="2" t="s">
        <v>43</v>
      </c>
      <c r="V462" s="2" t="s">
        <v>625</v>
      </c>
      <c r="W462" s="2" t="s">
        <v>625</v>
      </c>
      <c r="X462" s="2" t="s">
        <v>625</v>
      </c>
      <c r="Y462" s="2" t="s">
        <v>625</v>
      </c>
      <c r="Z462" s="2" t="s">
        <v>625</v>
      </c>
      <c r="AA462" s="2" t="s">
        <v>625</v>
      </c>
      <c r="AB462" s="2" t="s">
        <v>625</v>
      </c>
      <c r="AC462" s="2" t="s">
        <v>625</v>
      </c>
      <c r="AD462" s="2" t="s">
        <v>43</v>
      </c>
      <c r="AE462" s="2" t="s">
        <v>625</v>
      </c>
      <c r="AG462" s="2" t="s">
        <v>626</v>
      </c>
      <c r="AI462" s="2" t="s">
        <v>626</v>
      </c>
      <c r="AJ462" s="2">
        <v>0</v>
      </c>
      <c r="AK462" s="2" t="s">
        <v>43</v>
      </c>
    </row>
    <row r="463" spans="1:37" ht="15" customHeight="1" x14ac:dyDescent="0.35">
      <c r="A463" s="2" t="s">
        <v>51</v>
      </c>
      <c r="B463" s="2" t="s">
        <v>63</v>
      </c>
      <c r="C463" s="2" t="s">
        <v>634</v>
      </c>
      <c r="D463" s="2">
        <v>2023</v>
      </c>
      <c r="E463" s="2" t="s">
        <v>625</v>
      </c>
      <c r="F463" s="2" t="s">
        <v>625</v>
      </c>
      <c r="G463" s="2" t="s">
        <v>43</v>
      </c>
      <c r="H463" s="2">
        <v>2.1</v>
      </c>
      <c r="I463" s="2">
        <v>468</v>
      </c>
      <c r="J463" s="2">
        <v>0.64</v>
      </c>
      <c r="K463" s="2">
        <v>0.22</v>
      </c>
      <c r="L463" s="2" t="s">
        <v>625</v>
      </c>
      <c r="M463" s="2" t="s">
        <v>43</v>
      </c>
      <c r="N463" s="2" t="s">
        <v>625</v>
      </c>
      <c r="O463" s="2" t="s">
        <v>625</v>
      </c>
      <c r="P463" s="2" t="s">
        <v>625</v>
      </c>
      <c r="Q463" s="2" t="s">
        <v>625</v>
      </c>
      <c r="R463" s="2" t="s">
        <v>625</v>
      </c>
      <c r="S463" s="2" t="s">
        <v>625</v>
      </c>
      <c r="T463" s="2" t="s">
        <v>625</v>
      </c>
      <c r="U463" s="2" t="s">
        <v>43</v>
      </c>
      <c r="V463" s="2" t="s">
        <v>625</v>
      </c>
      <c r="W463" s="2" t="s">
        <v>625</v>
      </c>
      <c r="X463" s="2" t="s">
        <v>625</v>
      </c>
      <c r="Y463" s="2" t="s">
        <v>625</v>
      </c>
      <c r="Z463" s="2" t="s">
        <v>625</v>
      </c>
      <c r="AA463" s="2" t="s">
        <v>625</v>
      </c>
      <c r="AB463" s="2" t="s">
        <v>625</v>
      </c>
      <c r="AC463" s="2" t="s">
        <v>625</v>
      </c>
      <c r="AD463" s="2" t="s">
        <v>43</v>
      </c>
      <c r="AE463" s="2" t="s">
        <v>625</v>
      </c>
      <c r="AG463" s="2" t="s">
        <v>626</v>
      </c>
      <c r="AI463" s="2" t="s">
        <v>626</v>
      </c>
      <c r="AJ463" s="2">
        <v>0</v>
      </c>
      <c r="AK463" s="2" t="s">
        <v>43</v>
      </c>
    </row>
    <row r="464" spans="1:37" ht="15" customHeight="1" x14ac:dyDescent="0.35">
      <c r="A464" s="2" t="s">
        <v>51</v>
      </c>
      <c r="B464" s="2" t="s">
        <v>64</v>
      </c>
      <c r="C464" s="2" t="s">
        <v>634</v>
      </c>
      <c r="D464" s="2">
        <v>2023</v>
      </c>
      <c r="E464" s="2" t="s">
        <v>625</v>
      </c>
      <c r="F464" s="2" t="s">
        <v>625</v>
      </c>
      <c r="G464" s="2" t="s">
        <v>751</v>
      </c>
      <c r="H464" s="2">
        <v>7.0000000000000007E-2</v>
      </c>
      <c r="I464" s="2">
        <v>0</v>
      </c>
      <c r="J464" s="2">
        <v>0</v>
      </c>
      <c r="K464" s="2">
        <v>0</v>
      </c>
      <c r="L464" s="2">
        <v>100</v>
      </c>
      <c r="M464" s="2" t="s">
        <v>43</v>
      </c>
      <c r="N464" s="2" t="s">
        <v>625</v>
      </c>
      <c r="O464" s="2" t="s">
        <v>625</v>
      </c>
      <c r="P464" s="2" t="s">
        <v>625</v>
      </c>
      <c r="Q464" s="2" t="s">
        <v>625</v>
      </c>
      <c r="R464" s="2" t="s">
        <v>625</v>
      </c>
      <c r="S464" s="2" t="s">
        <v>625</v>
      </c>
      <c r="T464" s="2" t="s">
        <v>625</v>
      </c>
      <c r="U464" s="2" t="s">
        <v>43</v>
      </c>
      <c r="V464" s="2" t="s">
        <v>625</v>
      </c>
      <c r="W464" s="2" t="s">
        <v>625</v>
      </c>
      <c r="X464" s="2" t="s">
        <v>625</v>
      </c>
      <c r="Y464" s="2" t="s">
        <v>625</v>
      </c>
      <c r="Z464" s="2" t="s">
        <v>625</v>
      </c>
      <c r="AA464" s="2" t="s">
        <v>625</v>
      </c>
      <c r="AB464" s="2" t="s">
        <v>625</v>
      </c>
      <c r="AC464" s="2" t="s">
        <v>625</v>
      </c>
      <c r="AD464" s="2" t="s">
        <v>43</v>
      </c>
      <c r="AE464" s="2" t="s">
        <v>625</v>
      </c>
      <c r="AG464" s="2" t="s">
        <v>629</v>
      </c>
      <c r="AI464" s="2" t="s">
        <v>626</v>
      </c>
      <c r="AJ464" s="2">
        <v>0</v>
      </c>
      <c r="AK464" s="2" t="s">
        <v>43</v>
      </c>
    </row>
    <row r="465" spans="1:37" ht="15" customHeight="1" x14ac:dyDescent="0.35">
      <c r="A465" s="2" t="s">
        <v>177</v>
      </c>
      <c r="B465" s="2" t="s">
        <v>179</v>
      </c>
      <c r="C465" s="2" t="s">
        <v>643</v>
      </c>
      <c r="D465" s="2">
        <v>2023</v>
      </c>
      <c r="E465" s="2">
        <v>2.33</v>
      </c>
      <c r="F465" s="2">
        <v>2.99</v>
      </c>
      <c r="G465" s="2" t="s">
        <v>776</v>
      </c>
      <c r="H465" s="2">
        <v>1.1000000000000001</v>
      </c>
      <c r="I465" s="2">
        <v>0</v>
      </c>
      <c r="J465" s="2">
        <v>0</v>
      </c>
      <c r="K465" s="2">
        <v>0</v>
      </c>
      <c r="L465" s="2">
        <v>0</v>
      </c>
      <c r="M465" s="2" t="s">
        <v>43</v>
      </c>
      <c r="N465" s="2" t="s">
        <v>625</v>
      </c>
      <c r="O465" s="2" t="s">
        <v>625</v>
      </c>
      <c r="P465" s="2" t="s">
        <v>625</v>
      </c>
      <c r="Q465" s="2" t="s">
        <v>625</v>
      </c>
      <c r="R465" s="2" t="s">
        <v>625</v>
      </c>
      <c r="S465" s="2" t="s">
        <v>625</v>
      </c>
      <c r="T465" s="2" t="s">
        <v>625</v>
      </c>
      <c r="U465" s="2" t="s">
        <v>777</v>
      </c>
      <c r="V465" s="2" t="s">
        <v>625</v>
      </c>
      <c r="W465" s="2" t="s">
        <v>625</v>
      </c>
      <c r="X465" s="2" t="s">
        <v>625</v>
      </c>
      <c r="Y465" s="2" t="s">
        <v>625</v>
      </c>
      <c r="Z465" s="2" t="s">
        <v>625</v>
      </c>
      <c r="AA465" s="2" t="s">
        <v>625</v>
      </c>
      <c r="AB465" s="2" t="s">
        <v>625</v>
      </c>
      <c r="AC465" s="2" t="s">
        <v>625</v>
      </c>
      <c r="AD465" s="172" t="s">
        <v>1165</v>
      </c>
      <c r="AE465" s="2" t="s">
        <v>625</v>
      </c>
      <c r="AG465" s="2" t="s">
        <v>629</v>
      </c>
      <c r="AI465" s="2" t="s">
        <v>626</v>
      </c>
      <c r="AJ465" s="2">
        <v>0</v>
      </c>
      <c r="AK465" s="2" t="s">
        <v>43</v>
      </c>
    </row>
    <row r="466" spans="1:37" ht="15" customHeight="1" x14ac:dyDescent="0.35">
      <c r="A466" s="2" t="s">
        <v>177</v>
      </c>
      <c r="B466" s="2" t="s">
        <v>180</v>
      </c>
      <c r="C466" s="2" t="s">
        <v>643</v>
      </c>
      <c r="D466" s="2">
        <v>2023</v>
      </c>
      <c r="E466" s="2" t="s">
        <v>625</v>
      </c>
      <c r="F466" s="2" t="s">
        <v>625</v>
      </c>
      <c r="G466" s="2" t="s">
        <v>43</v>
      </c>
      <c r="H466" s="2">
        <v>2.1</v>
      </c>
      <c r="I466" s="2">
        <v>0</v>
      </c>
      <c r="J466" s="2">
        <v>0</v>
      </c>
      <c r="K466" s="2">
        <v>0</v>
      </c>
      <c r="L466" s="2">
        <v>0</v>
      </c>
      <c r="M466" s="2" t="s">
        <v>43</v>
      </c>
      <c r="N466" s="2" t="s">
        <v>625</v>
      </c>
      <c r="O466" s="2" t="s">
        <v>625</v>
      </c>
      <c r="P466" s="2" t="s">
        <v>625</v>
      </c>
      <c r="Q466" s="2" t="s">
        <v>625</v>
      </c>
      <c r="R466" s="2" t="s">
        <v>625</v>
      </c>
      <c r="S466" s="2" t="s">
        <v>625</v>
      </c>
      <c r="T466" s="2" t="s">
        <v>625</v>
      </c>
      <c r="U466" s="2" t="s">
        <v>43</v>
      </c>
      <c r="V466" s="2" t="s">
        <v>625</v>
      </c>
      <c r="W466" s="2" t="s">
        <v>625</v>
      </c>
      <c r="X466" s="2" t="s">
        <v>625</v>
      </c>
      <c r="Y466" s="2" t="s">
        <v>625</v>
      </c>
      <c r="Z466" s="2" t="s">
        <v>625</v>
      </c>
      <c r="AA466" s="2" t="s">
        <v>625</v>
      </c>
      <c r="AB466" s="2" t="s">
        <v>625</v>
      </c>
      <c r="AC466" s="2" t="s">
        <v>625</v>
      </c>
      <c r="AD466" s="2" t="s">
        <v>43</v>
      </c>
      <c r="AE466" s="2" t="s">
        <v>625</v>
      </c>
      <c r="AG466" s="2" t="s">
        <v>629</v>
      </c>
      <c r="AI466" s="2" t="s">
        <v>626</v>
      </c>
      <c r="AJ466" s="2">
        <v>0</v>
      </c>
      <c r="AK466" s="2" t="s">
        <v>43</v>
      </c>
    </row>
    <row r="467" spans="1:37" ht="15" customHeight="1" x14ac:dyDescent="0.35">
      <c r="A467" s="2" t="s">
        <v>132</v>
      </c>
      <c r="B467" s="2" t="s">
        <v>137</v>
      </c>
      <c r="C467" s="2" t="s">
        <v>134</v>
      </c>
      <c r="D467" s="2">
        <v>2023</v>
      </c>
      <c r="E467" s="2">
        <v>1.6E-2</v>
      </c>
      <c r="F467" s="2" t="s">
        <v>625</v>
      </c>
      <c r="G467" s="2" t="s">
        <v>763</v>
      </c>
      <c r="H467" s="2">
        <v>1.18</v>
      </c>
      <c r="I467" s="2">
        <v>0</v>
      </c>
      <c r="J467" s="2">
        <v>0</v>
      </c>
      <c r="K467" s="2">
        <v>0</v>
      </c>
      <c r="L467" s="2">
        <v>41</v>
      </c>
      <c r="M467" s="2" t="s">
        <v>43</v>
      </c>
      <c r="N467" s="2" t="s">
        <v>625</v>
      </c>
      <c r="O467" s="2" t="s">
        <v>625</v>
      </c>
      <c r="P467" s="2" t="s">
        <v>625</v>
      </c>
      <c r="Q467" s="2" t="s">
        <v>625</v>
      </c>
      <c r="R467" s="2" t="s">
        <v>625</v>
      </c>
      <c r="S467" s="2" t="s">
        <v>625</v>
      </c>
      <c r="T467" s="2" t="s">
        <v>625</v>
      </c>
      <c r="U467" s="2" t="s">
        <v>43</v>
      </c>
      <c r="V467" s="2" t="s">
        <v>625</v>
      </c>
      <c r="W467" s="2" t="s">
        <v>625</v>
      </c>
      <c r="X467" s="2" t="s">
        <v>625</v>
      </c>
      <c r="Y467" s="2" t="s">
        <v>625</v>
      </c>
      <c r="Z467" s="2" t="s">
        <v>625</v>
      </c>
      <c r="AA467" s="2" t="s">
        <v>625</v>
      </c>
      <c r="AB467" s="2" t="s">
        <v>625</v>
      </c>
      <c r="AC467" s="2" t="s">
        <v>625</v>
      </c>
      <c r="AD467" s="2" t="s">
        <v>43</v>
      </c>
      <c r="AE467" s="2" t="s">
        <v>625</v>
      </c>
      <c r="AG467" s="2" t="s">
        <v>629</v>
      </c>
      <c r="AI467" s="2" t="s">
        <v>626</v>
      </c>
      <c r="AJ467" s="2">
        <v>0</v>
      </c>
      <c r="AK467" s="2" t="s">
        <v>43</v>
      </c>
    </row>
    <row r="468" spans="1:37" ht="15" customHeight="1" x14ac:dyDescent="0.35">
      <c r="A468" s="2" t="s">
        <v>515</v>
      </c>
      <c r="B468" s="2" t="s">
        <v>565</v>
      </c>
      <c r="C468" s="2" t="s">
        <v>696</v>
      </c>
      <c r="D468" s="2">
        <v>2023</v>
      </c>
      <c r="E468" s="2">
        <v>0.08</v>
      </c>
      <c r="F468" s="2" t="s">
        <v>625</v>
      </c>
      <c r="G468" s="2" t="s">
        <v>767</v>
      </c>
      <c r="H468" s="2">
        <v>0.14000000000000001</v>
      </c>
      <c r="I468" s="2">
        <v>29.3</v>
      </c>
      <c r="J468" s="2">
        <v>0</v>
      </c>
      <c r="K468" s="2">
        <v>0</v>
      </c>
      <c r="L468" s="2">
        <v>0</v>
      </c>
      <c r="M468" s="2" t="s">
        <v>43</v>
      </c>
      <c r="N468" s="2" t="s">
        <v>625</v>
      </c>
      <c r="O468" s="2" t="s">
        <v>625</v>
      </c>
      <c r="P468" s="2" t="s">
        <v>625</v>
      </c>
      <c r="Q468" s="2" t="s">
        <v>625</v>
      </c>
      <c r="R468" s="2" t="s">
        <v>625</v>
      </c>
      <c r="S468" s="2" t="s">
        <v>625</v>
      </c>
      <c r="T468" s="2" t="s">
        <v>625</v>
      </c>
      <c r="U468" s="2" t="s">
        <v>43</v>
      </c>
      <c r="V468" s="2" t="s">
        <v>625</v>
      </c>
      <c r="W468" s="2" t="s">
        <v>625</v>
      </c>
      <c r="X468" s="2" t="s">
        <v>625</v>
      </c>
      <c r="Y468" s="2" t="s">
        <v>625</v>
      </c>
      <c r="Z468" s="2" t="s">
        <v>625</v>
      </c>
      <c r="AA468" s="2" t="s">
        <v>625</v>
      </c>
      <c r="AB468" s="2" t="s">
        <v>625</v>
      </c>
      <c r="AC468" s="2" t="s">
        <v>625</v>
      </c>
      <c r="AD468" s="172" t="s">
        <v>1187</v>
      </c>
      <c r="AE468" s="2" t="s">
        <v>625</v>
      </c>
      <c r="AG468" s="2" t="s">
        <v>629</v>
      </c>
      <c r="AI468" s="2" t="s">
        <v>626</v>
      </c>
      <c r="AJ468" s="2">
        <v>0</v>
      </c>
      <c r="AK468" s="2" t="s">
        <v>43</v>
      </c>
    </row>
    <row r="469" spans="1:37" ht="15" customHeight="1" x14ac:dyDescent="0.35">
      <c r="A469" s="2" t="s">
        <v>486</v>
      </c>
      <c r="B469" s="2" t="s">
        <v>489</v>
      </c>
      <c r="C469" s="2" t="s">
        <v>488</v>
      </c>
      <c r="D469" s="2">
        <v>2023</v>
      </c>
      <c r="E469" s="2">
        <v>2.5999999999999999E-2</v>
      </c>
      <c r="F469" s="2" t="s">
        <v>625</v>
      </c>
      <c r="G469" s="2" t="s">
        <v>818</v>
      </c>
      <c r="H469" s="2">
        <v>1.88</v>
      </c>
      <c r="I469" s="2">
        <v>0</v>
      </c>
      <c r="J469" s="2">
        <v>0</v>
      </c>
      <c r="K469" s="2">
        <v>0.39</v>
      </c>
      <c r="L469" s="2">
        <v>61</v>
      </c>
      <c r="M469" s="2" t="s">
        <v>43</v>
      </c>
      <c r="N469" s="2" t="s">
        <v>625</v>
      </c>
      <c r="O469" s="2" t="s">
        <v>625</v>
      </c>
      <c r="P469" s="2" t="s">
        <v>625</v>
      </c>
      <c r="Q469" s="2" t="s">
        <v>625</v>
      </c>
      <c r="R469" s="2" t="s">
        <v>625</v>
      </c>
      <c r="S469" s="2" t="s">
        <v>625</v>
      </c>
      <c r="T469" s="2" t="s">
        <v>625</v>
      </c>
      <c r="U469" s="2" t="s">
        <v>43</v>
      </c>
      <c r="V469" s="2" t="s">
        <v>625</v>
      </c>
      <c r="W469" s="2" t="s">
        <v>625</v>
      </c>
      <c r="X469" s="2" t="s">
        <v>625</v>
      </c>
      <c r="Y469" s="2" t="s">
        <v>625</v>
      </c>
      <c r="Z469" s="2" t="s">
        <v>625</v>
      </c>
      <c r="AA469" s="2" t="s">
        <v>625</v>
      </c>
      <c r="AB469" s="2" t="s">
        <v>625</v>
      </c>
      <c r="AC469" s="2" t="s">
        <v>625</v>
      </c>
      <c r="AD469" s="2" t="s">
        <v>43</v>
      </c>
      <c r="AE469" s="2" t="s">
        <v>625</v>
      </c>
      <c r="AG469" s="2" t="s">
        <v>629</v>
      </c>
      <c r="AI469" s="2" t="s">
        <v>626</v>
      </c>
      <c r="AJ469" s="2">
        <v>0</v>
      </c>
      <c r="AK469" s="2" t="s">
        <v>43</v>
      </c>
    </row>
    <row r="470" spans="1:37" ht="15" customHeight="1" x14ac:dyDescent="0.35">
      <c r="A470" s="2" t="s">
        <v>323</v>
      </c>
      <c r="B470" s="2" t="s">
        <v>325</v>
      </c>
      <c r="C470" s="2" t="s">
        <v>697</v>
      </c>
      <c r="D470" s="2">
        <v>2023</v>
      </c>
      <c r="E470" s="2" t="s">
        <v>43</v>
      </c>
      <c r="F470" s="2" t="s">
        <v>43</v>
      </c>
      <c r="G470" s="2" t="s">
        <v>43</v>
      </c>
      <c r="H470" s="2" t="s">
        <v>43</v>
      </c>
      <c r="I470" s="2" t="s">
        <v>43</v>
      </c>
      <c r="J470" s="2" t="s">
        <v>43</v>
      </c>
      <c r="K470" s="2" t="s">
        <v>43</v>
      </c>
      <c r="L470" s="2" t="s">
        <v>43</v>
      </c>
      <c r="M470" s="2" t="s">
        <v>43</v>
      </c>
      <c r="N470" s="2" t="s">
        <v>43</v>
      </c>
      <c r="O470" s="2" t="s">
        <v>43</v>
      </c>
      <c r="P470" s="2" t="s">
        <v>43</v>
      </c>
      <c r="Q470" s="2" t="s">
        <v>43</v>
      </c>
      <c r="R470" s="2" t="s">
        <v>43</v>
      </c>
      <c r="S470" s="2" t="s">
        <v>43</v>
      </c>
      <c r="T470" s="2" t="s">
        <v>43</v>
      </c>
      <c r="U470" s="2" t="s">
        <v>43</v>
      </c>
      <c r="V470" s="2" t="s">
        <v>43</v>
      </c>
      <c r="W470" s="2" t="s">
        <v>43</v>
      </c>
      <c r="X470" s="2" t="s">
        <v>43</v>
      </c>
      <c r="Y470" s="2" t="s">
        <v>43</v>
      </c>
      <c r="Z470" s="2" t="s">
        <v>43</v>
      </c>
      <c r="AA470" s="2" t="s">
        <v>43</v>
      </c>
      <c r="AB470" s="2" t="s">
        <v>43</v>
      </c>
      <c r="AC470" s="2" t="s">
        <v>43</v>
      </c>
      <c r="AD470" s="2" t="s">
        <v>43</v>
      </c>
      <c r="AE470" s="2" t="s">
        <v>43</v>
      </c>
      <c r="AG470" s="2" t="s">
        <v>626</v>
      </c>
      <c r="AI470" s="2" t="s">
        <v>626</v>
      </c>
      <c r="AJ470" s="2">
        <v>0</v>
      </c>
      <c r="AK470" s="2" t="s">
        <v>43</v>
      </c>
    </row>
    <row r="471" spans="1:37" ht="15" customHeight="1" x14ac:dyDescent="0.35">
      <c r="A471" s="2" t="s">
        <v>323</v>
      </c>
      <c r="B471" s="2" t="s">
        <v>326</v>
      </c>
      <c r="C471" s="2" t="s">
        <v>654</v>
      </c>
      <c r="D471" s="2">
        <v>2023</v>
      </c>
      <c r="E471" s="2" t="s">
        <v>43</v>
      </c>
      <c r="F471" s="2" t="s">
        <v>43</v>
      </c>
      <c r="G471" s="2" t="s">
        <v>43</v>
      </c>
      <c r="H471" s="2" t="s">
        <v>43</v>
      </c>
      <c r="I471" s="2" t="s">
        <v>43</v>
      </c>
      <c r="J471" s="2" t="s">
        <v>43</v>
      </c>
      <c r="K471" s="2" t="s">
        <v>43</v>
      </c>
      <c r="L471" s="2" t="s">
        <v>43</v>
      </c>
      <c r="M471" s="2" t="s">
        <v>43</v>
      </c>
      <c r="N471" s="2" t="s">
        <v>43</v>
      </c>
      <c r="O471" s="2" t="s">
        <v>43</v>
      </c>
      <c r="P471" s="2" t="s">
        <v>43</v>
      </c>
      <c r="Q471" s="2" t="s">
        <v>43</v>
      </c>
      <c r="R471" s="2" t="s">
        <v>43</v>
      </c>
      <c r="S471" s="2" t="s">
        <v>43</v>
      </c>
      <c r="T471" s="2" t="s">
        <v>43</v>
      </c>
      <c r="U471" s="2" t="s">
        <v>43</v>
      </c>
      <c r="V471" s="2" t="s">
        <v>43</v>
      </c>
      <c r="W471" s="2" t="s">
        <v>43</v>
      </c>
      <c r="X471" s="2" t="s">
        <v>43</v>
      </c>
      <c r="Y471" s="2" t="s">
        <v>43</v>
      </c>
      <c r="Z471" s="2" t="s">
        <v>43</v>
      </c>
      <c r="AA471" s="2" t="s">
        <v>43</v>
      </c>
      <c r="AB471" s="2" t="s">
        <v>43</v>
      </c>
      <c r="AC471" s="2" t="s">
        <v>43</v>
      </c>
      <c r="AD471" s="2" t="s">
        <v>43</v>
      </c>
      <c r="AE471" s="2" t="s">
        <v>43</v>
      </c>
      <c r="AG471" s="2" t="s">
        <v>626</v>
      </c>
      <c r="AI471" s="2" t="s">
        <v>626</v>
      </c>
      <c r="AJ471" s="2">
        <v>0</v>
      </c>
      <c r="AK471" s="2" t="s">
        <v>43</v>
      </c>
    </row>
    <row r="472" spans="1:37" ht="15" customHeight="1" x14ac:dyDescent="0.35">
      <c r="A472" s="2" t="s">
        <v>421</v>
      </c>
      <c r="B472" s="2" t="s">
        <v>426</v>
      </c>
      <c r="C472" s="2" t="s">
        <v>425</v>
      </c>
      <c r="D472" s="2">
        <v>2023</v>
      </c>
      <c r="E472" s="2">
        <v>0</v>
      </c>
      <c r="F472" s="2" t="s">
        <v>625</v>
      </c>
      <c r="G472" s="2" t="s">
        <v>846</v>
      </c>
      <c r="H472" s="2">
        <v>1.831</v>
      </c>
      <c r="I472" s="2">
        <v>9.14</v>
      </c>
      <c r="J472" s="2">
        <v>0</v>
      </c>
      <c r="K472" s="2">
        <v>0.27</v>
      </c>
      <c r="L472" s="2">
        <v>29</v>
      </c>
      <c r="M472" s="2" t="s">
        <v>43</v>
      </c>
      <c r="N472" s="2" t="s">
        <v>625</v>
      </c>
      <c r="O472" s="2" t="s">
        <v>625</v>
      </c>
      <c r="P472" s="2" t="s">
        <v>625</v>
      </c>
      <c r="Q472" s="2" t="s">
        <v>625</v>
      </c>
      <c r="R472" s="2" t="s">
        <v>625</v>
      </c>
      <c r="S472" s="2" t="s">
        <v>625</v>
      </c>
      <c r="T472" s="2" t="s">
        <v>625</v>
      </c>
      <c r="U472" s="2" t="s">
        <v>43</v>
      </c>
      <c r="V472" s="2" t="s">
        <v>625</v>
      </c>
      <c r="W472" s="2" t="s">
        <v>625</v>
      </c>
      <c r="X472" s="2" t="s">
        <v>625</v>
      </c>
      <c r="Y472" s="2" t="s">
        <v>625</v>
      </c>
      <c r="Z472" s="2" t="s">
        <v>625</v>
      </c>
      <c r="AA472" s="2" t="s">
        <v>625</v>
      </c>
      <c r="AB472" s="2" t="s">
        <v>625</v>
      </c>
      <c r="AC472" s="2" t="s">
        <v>625</v>
      </c>
      <c r="AD472" s="2" t="s">
        <v>43</v>
      </c>
      <c r="AE472" s="2" t="s">
        <v>625</v>
      </c>
      <c r="AG472" s="2" t="s">
        <v>629</v>
      </c>
      <c r="AI472" s="2" t="s">
        <v>626</v>
      </c>
      <c r="AJ472" s="2">
        <v>0</v>
      </c>
      <c r="AK472" s="2" t="s">
        <v>43</v>
      </c>
    </row>
    <row r="473" spans="1:37" ht="15" customHeight="1" x14ac:dyDescent="0.35">
      <c r="A473" s="2" t="s">
        <v>74</v>
      </c>
      <c r="B473" s="2" t="s">
        <v>1148</v>
      </c>
      <c r="C473" s="2" t="s">
        <v>115</v>
      </c>
      <c r="D473" s="2">
        <v>2023</v>
      </c>
      <c r="E473" s="2">
        <v>2.1190000000000002</v>
      </c>
      <c r="F473" s="2" t="s">
        <v>625</v>
      </c>
      <c r="G473" s="2" t="s">
        <v>757</v>
      </c>
      <c r="H473" s="2">
        <v>1.03</v>
      </c>
      <c r="I473" s="2">
        <v>0</v>
      </c>
      <c r="J473" s="2">
        <v>0</v>
      </c>
      <c r="K473" s="2">
        <v>0.61</v>
      </c>
      <c r="L473" s="2">
        <v>0</v>
      </c>
      <c r="M473" s="2" t="s">
        <v>43</v>
      </c>
      <c r="N473" s="2" t="s">
        <v>625</v>
      </c>
      <c r="O473" s="2" t="s">
        <v>625</v>
      </c>
      <c r="P473" s="2" t="s">
        <v>625</v>
      </c>
      <c r="Q473" s="2" t="s">
        <v>625</v>
      </c>
      <c r="R473" s="2" t="s">
        <v>625</v>
      </c>
      <c r="S473" s="2" t="s">
        <v>625</v>
      </c>
      <c r="T473" s="2" t="s">
        <v>625</v>
      </c>
      <c r="U473" s="2" t="s">
        <v>43</v>
      </c>
      <c r="V473" s="2" t="s">
        <v>625</v>
      </c>
      <c r="W473" s="2" t="s">
        <v>625</v>
      </c>
      <c r="X473" s="2" t="s">
        <v>625</v>
      </c>
      <c r="Y473" s="2" t="s">
        <v>625</v>
      </c>
      <c r="Z473" s="2" t="s">
        <v>625</v>
      </c>
      <c r="AA473" s="2" t="s">
        <v>625</v>
      </c>
      <c r="AB473" s="2" t="s">
        <v>625</v>
      </c>
      <c r="AC473" s="2" t="s">
        <v>625</v>
      </c>
      <c r="AD473" s="2" t="s">
        <v>43</v>
      </c>
      <c r="AE473" s="2" t="s">
        <v>625</v>
      </c>
      <c r="AG473" s="2" t="s">
        <v>629</v>
      </c>
      <c r="AI473" s="2" t="s">
        <v>626</v>
      </c>
      <c r="AJ473" s="2">
        <v>0</v>
      </c>
      <c r="AK473" s="2" t="s">
        <v>43</v>
      </c>
    </row>
    <row r="474" spans="1:37" ht="15" customHeight="1" x14ac:dyDescent="0.35">
      <c r="A474" s="2" t="s">
        <v>620</v>
      </c>
      <c r="B474" s="2" t="s">
        <v>141</v>
      </c>
      <c r="C474" s="2" t="s">
        <v>141</v>
      </c>
      <c r="D474" s="2">
        <v>2023</v>
      </c>
      <c r="E474" s="2">
        <v>1E-3</v>
      </c>
      <c r="F474" s="2" t="s">
        <v>625</v>
      </c>
      <c r="G474" s="2" t="s">
        <v>899</v>
      </c>
      <c r="H474" s="2">
        <v>7.0000000000000007E-2</v>
      </c>
      <c r="I474" s="2">
        <v>129</v>
      </c>
      <c r="J474" s="2">
        <v>0.18</v>
      </c>
      <c r="K474" s="2">
        <v>0.28000000000000003</v>
      </c>
      <c r="L474" s="2" t="s">
        <v>625</v>
      </c>
      <c r="M474" s="2" t="s">
        <v>43</v>
      </c>
      <c r="N474" s="2" t="s">
        <v>625</v>
      </c>
      <c r="O474" s="2" t="s">
        <v>625</v>
      </c>
      <c r="P474" s="2" t="s">
        <v>625</v>
      </c>
      <c r="Q474" s="2" t="s">
        <v>625</v>
      </c>
      <c r="R474" s="2" t="s">
        <v>625</v>
      </c>
      <c r="S474" s="2" t="s">
        <v>625</v>
      </c>
      <c r="T474" s="2" t="s">
        <v>625</v>
      </c>
      <c r="U474" s="2" t="s">
        <v>43</v>
      </c>
      <c r="V474" s="2" t="s">
        <v>625</v>
      </c>
      <c r="W474" s="2" t="s">
        <v>625</v>
      </c>
      <c r="X474" s="2" t="s">
        <v>625</v>
      </c>
      <c r="Y474" s="2" t="s">
        <v>625</v>
      </c>
      <c r="Z474" s="2" t="s">
        <v>625</v>
      </c>
      <c r="AA474" s="2" t="s">
        <v>625</v>
      </c>
      <c r="AB474" s="2" t="s">
        <v>625</v>
      </c>
      <c r="AC474" s="2" t="s">
        <v>625</v>
      </c>
      <c r="AD474" s="2" t="s">
        <v>43</v>
      </c>
      <c r="AE474" s="2" t="s">
        <v>625</v>
      </c>
      <c r="AG474" s="2" t="s">
        <v>629</v>
      </c>
      <c r="AI474" s="2" t="s">
        <v>626</v>
      </c>
      <c r="AJ474" s="2">
        <v>0</v>
      </c>
      <c r="AK474" s="2" t="s">
        <v>43</v>
      </c>
    </row>
    <row r="475" spans="1:37" ht="15" customHeight="1" x14ac:dyDescent="0.35">
      <c r="A475" s="2" t="s">
        <v>390</v>
      </c>
      <c r="B475" s="2" t="s">
        <v>397</v>
      </c>
      <c r="C475" s="2" t="s">
        <v>393</v>
      </c>
      <c r="D475" s="2">
        <v>2023</v>
      </c>
      <c r="E475" s="2">
        <v>0.75</v>
      </c>
      <c r="F475" s="2" t="s">
        <v>625</v>
      </c>
      <c r="G475" s="2" t="s">
        <v>781</v>
      </c>
      <c r="H475" s="2">
        <v>0.03</v>
      </c>
      <c r="I475" s="2">
        <v>0</v>
      </c>
      <c r="J475" s="2">
        <v>0</v>
      </c>
      <c r="K475" s="2">
        <v>0</v>
      </c>
      <c r="L475" s="2">
        <v>100</v>
      </c>
      <c r="M475" s="2" t="s">
        <v>43</v>
      </c>
      <c r="N475" s="2" t="s">
        <v>625</v>
      </c>
      <c r="O475" s="2" t="s">
        <v>625</v>
      </c>
      <c r="P475" s="2" t="s">
        <v>625</v>
      </c>
      <c r="Q475" s="2" t="s">
        <v>625</v>
      </c>
      <c r="R475" s="2" t="s">
        <v>625</v>
      </c>
      <c r="S475" s="2" t="s">
        <v>625</v>
      </c>
      <c r="T475" s="2" t="s">
        <v>625</v>
      </c>
      <c r="U475" s="2" t="s">
        <v>43</v>
      </c>
      <c r="V475" s="2" t="s">
        <v>625</v>
      </c>
      <c r="W475" s="2" t="s">
        <v>625</v>
      </c>
      <c r="X475" s="2" t="s">
        <v>625</v>
      </c>
      <c r="Y475" s="2" t="s">
        <v>625</v>
      </c>
      <c r="Z475" s="2" t="s">
        <v>625</v>
      </c>
      <c r="AA475" s="2" t="s">
        <v>625</v>
      </c>
      <c r="AB475" s="2" t="s">
        <v>625</v>
      </c>
      <c r="AC475" s="2" t="s">
        <v>625</v>
      </c>
      <c r="AD475" s="172" t="s">
        <v>1169</v>
      </c>
      <c r="AE475" s="2">
        <v>1.9</v>
      </c>
      <c r="AG475" s="2" t="s">
        <v>629</v>
      </c>
      <c r="AI475" s="2" t="s">
        <v>626</v>
      </c>
      <c r="AJ475" s="2">
        <v>0</v>
      </c>
      <c r="AK475" s="2" t="s">
        <v>43</v>
      </c>
    </row>
    <row r="476" spans="1:37" ht="15" customHeight="1" x14ac:dyDescent="0.35">
      <c r="A476" s="2" t="s">
        <v>355</v>
      </c>
      <c r="B476" s="2" t="s">
        <v>358</v>
      </c>
      <c r="C476" s="2" t="s">
        <v>356</v>
      </c>
      <c r="D476" s="2">
        <v>2023</v>
      </c>
      <c r="E476" s="2" t="s">
        <v>625</v>
      </c>
      <c r="F476" s="2" t="s">
        <v>625</v>
      </c>
      <c r="G476" s="2" t="s">
        <v>43</v>
      </c>
      <c r="H476" s="2">
        <v>2.1</v>
      </c>
      <c r="I476" s="2">
        <v>468</v>
      </c>
      <c r="J476" s="2">
        <v>0.64</v>
      </c>
      <c r="K476" s="2">
        <v>0.22</v>
      </c>
      <c r="L476" s="2" t="s">
        <v>625</v>
      </c>
      <c r="M476" s="2" t="s">
        <v>43</v>
      </c>
      <c r="N476" s="2" t="s">
        <v>625</v>
      </c>
      <c r="O476" s="2" t="s">
        <v>625</v>
      </c>
      <c r="P476" s="2" t="s">
        <v>625</v>
      </c>
      <c r="Q476" s="2" t="s">
        <v>625</v>
      </c>
      <c r="R476" s="2" t="s">
        <v>625</v>
      </c>
      <c r="S476" s="2" t="s">
        <v>625</v>
      </c>
      <c r="T476" s="2" t="s">
        <v>625</v>
      </c>
      <c r="U476" s="2" t="s">
        <v>43</v>
      </c>
      <c r="V476" s="2" t="s">
        <v>625</v>
      </c>
      <c r="W476" s="2" t="s">
        <v>625</v>
      </c>
      <c r="X476" s="2" t="s">
        <v>625</v>
      </c>
      <c r="Y476" s="2" t="s">
        <v>625</v>
      </c>
      <c r="Z476" s="2" t="s">
        <v>625</v>
      </c>
      <c r="AA476" s="2" t="s">
        <v>625</v>
      </c>
      <c r="AB476" s="2" t="s">
        <v>625</v>
      </c>
      <c r="AC476" s="2" t="s">
        <v>625</v>
      </c>
      <c r="AD476" s="2" t="s">
        <v>43</v>
      </c>
      <c r="AE476" s="2" t="s">
        <v>625</v>
      </c>
      <c r="AG476" s="2" t="s">
        <v>626</v>
      </c>
      <c r="AI476" s="2" t="s">
        <v>626</v>
      </c>
      <c r="AJ476" s="2">
        <v>0</v>
      </c>
      <c r="AK476" s="2" t="s">
        <v>43</v>
      </c>
    </row>
    <row r="477" spans="1:37" ht="15" customHeight="1" x14ac:dyDescent="0.35">
      <c r="A477" s="2" t="s">
        <v>398</v>
      </c>
      <c r="B477" s="2" t="s">
        <v>401</v>
      </c>
      <c r="C477" s="2" t="s">
        <v>400</v>
      </c>
      <c r="D477" s="2">
        <v>2023</v>
      </c>
      <c r="E477" s="2" t="s">
        <v>625</v>
      </c>
      <c r="F477" s="2" t="s">
        <v>625</v>
      </c>
      <c r="G477" s="2" t="s">
        <v>817</v>
      </c>
      <c r="H477" s="2">
        <v>3.1</v>
      </c>
      <c r="I477" s="2">
        <v>0</v>
      </c>
      <c r="J477" s="2">
        <v>0</v>
      </c>
      <c r="K477" s="2">
        <v>1</v>
      </c>
      <c r="L477" s="2" t="s">
        <v>625</v>
      </c>
      <c r="M477" s="2" t="s">
        <v>43</v>
      </c>
      <c r="N477" s="2" t="s">
        <v>625</v>
      </c>
      <c r="O477" s="2" t="s">
        <v>625</v>
      </c>
      <c r="P477" s="2" t="s">
        <v>625</v>
      </c>
      <c r="Q477" s="2" t="s">
        <v>625</v>
      </c>
      <c r="R477" s="2" t="s">
        <v>625</v>
      </c>
      <c r="S477" s="2" t="s">
        <v>625</v>
      </c>
      <c r="T477" s="2" t="s">
        <v>625</v>
      </c>
      <c r="U477" s="2" t="s">
        <v>43</v>
      </c>
      <c r="V477" s="2" t="s">
        <v>625</v>
      </c>
      <c r="W477" s="2" t="s">
        <v>625</v>
      </c>
      <c r="X477" s="2" t="s">
        <v>625</v>
      </c>
      <c r="Y477" s="2" t="s">
        <v>625</v>
      </c>
      <c r="Z477" s="2" t="s">
        <v>625</v>
      </c>
      <c r="AA477" s="2" t="s">
        <v>625</v>
      </c>
      <c r="AB477" s="2" t="s">
        <v>625</v>
      </c>
      <c r="AC477" s="2" t="s">
        <v>625</v>
      </c>
      <c r="AD477" s="172" t="s">
        <v>1170</v>
      </c>
      <c r="AE477" s="2" t="s">
        <v>625</v>
      </c>
      <c r="AG477" s="2" t="s">
        <v>629</v>
      </c>
      <c r="AI477" s="2" t="s">
        <v>626</v>
      </c>
      <c r="AJ477" s="2">
        <v>0</v>
      </c>
      <c r="AK477" s="2" t="s">
        <v>43</v>
      </c>
    </row>
    <row r="478" spans="1:37" ht="15" customHeight="1" x14ac:dyDescent="0.35">
      <c r="A478" s="2" t="s">
        <v>74</v>
      </c>
      <c r="B478" s="2" t="s">
        <v>116</v>
      </c>
      <c r="C478" s="2" t="s">
        <v>92</v>
      </c>
      <c r="D478" s="2">
        <v>2023</v>
      </c>
      <c r="E478" s="2">
        <v>9.7000000000000003E-2</v>
      </c>
      <c r="F478" s="2" t="s">
        <v>625</v>
      </c>
      <c r="G478" s="2" t="s">
        <v>757</v>
      </c>
      <c r="H478" s="2">
        <v>1.03</v>
      </c>
      <c r="I478" s="2">
        <v>0</v>
      </c>
      <c r="J478" s="2">
        <v>0</v>
      </c>
      <c r="K478" s="2">
        <v>0.61</v>
      </c>
      <c r="L478" s="2">
        <v>0</v>
      </c>
      <c r="M478" s="2" t="s">
        <v>43</v>
      </c>
      <c r="N478" s="2" t="s">
        <v>625</v>
      </c>
      <c r="O478" s="2" t="s">
        <v>625</v>
      </c>
      <c r="P478" s="2" t="s">
        <v>625</v>
      </c>
      <c r="Q478" s="2" t="s">
        <v>625</v>
      </c>
      <c r="R478" s="2" t="s">
        <v>625</v>
      </c>
      <c r="S478" s="2" t="s">
        <v>625</v>
      </c>
      <c r="T478" s="2" t="s">
        <v>625</v>
      </c>
      <c r="U478" s="2" t="s">
        <v>43</v>
      </c>
      <c r="V478" s="2" t="s">
        <v>625</v>
      </c>
      <c r="W478" s="2" t="s">
        <v>625</v>
      </c>
      <c r="X478" s="2" t="s">
        <v>625</v>
      </c>
      <c r="Y478" s="2" t="s">
        <v>625</v>
      </c>
      <c r="Z478" s="2" t="s">
        <v>625</v>
      </c>
      <c r="AA478" s="2" t="s">
        <v>625</v>
      </c>
      <c r="AB478" s="2" t="s">
        <v>625</v>
      </c>
      <c r="AC478" s="2" t="s">
        <v>625</v>
      </c>
      <c r="AD478" s="2" t="s">
        <v>43</v>
      </c>
      <c r="AE478" s="2" t="s">
        <v>625</v>
      </c>
      <c r="AG478" s="2" t="s">
        <v>629</v>
      </c>
      <c r="AI478" s="2" t="s">
        <v>626</v>
      </c>
      <c r="AJ478" s="2">
        <v>0</v>
      </c>
      <c r="AK478" s="2" t="s">
        <v>43</v>
      </c>
    </row>
    <row r="479" spans="1:37" ht="15" customHeight="1" x14ac:dyDescent="0.35">
      <c r="A479" s="2" t="s">
        <v>74</v>
      </c>
      <c r="B479" s="2" t="s">
        <v>117</v>
      </c>
      <c r="C479" s="2" t="s">
        <v>92</v>
      </c>
      <c r="D479" s="2">
        <v>2023</v>
      </c>
      <c r="E479" s="2">
        <v>0.312</v>
      </c>
      <c r="F479" s="2" t="s">
        <v>625</v>
      </c>
      <c r="G479" s="2" t="s">
        <v>895</v>
      </c>
      <c r="H479" s="2">
        <v>1.03</v>
      </c>
      <c r="I479" s="2">
        <v>0</v>
      </c>
      <c r="J479" s="2">
        <v>0</v>
      </c>
      <c r="K479" s="2">
        <v>0.61</v>
      </c>
      <c r="L479" s="2">
        <v>0</v>
      </c>
      <c r="M479" s="2" t="s">
        <v>43</v>
      </c>
      <c r="N479" s="2" t="s">
        <v>625</v>
      </c>
      <c r="O479" s="2" t="s">
        <v>625</v>
      </c>
      <c r="P479" s="2" t="s">
        <v>625</v>
      </c>
      <c r="Q479" s="2" t="s">
        <v>625</v>
      </c>
      <c r="R479" s="2" t="s">
        <v>625</v>
      </c>
      <c r="S479" s="2" t="s">
        <v>625</v>
      </c>
      <c r="T479" s="2" t="s">
        <v>625</v>
      </c>
      <c r="U479" s="2" t="s">
        <v>43</v>
      </c>
      <c r="V479" s="2" t="s">
        <v>625</v>
      </c>
      <c r="W479" s="2" t="s">
        <v>625</v>
      </c>
      <c r="X479" s="2" t="s">
        <v>625</v>
      </c>
      <c r="Y479" s="2" t="s">
        <v>625</v>
      </c>
      <c r="Z479" s="2" t="s">
        <v>625</v>
      </c>
      <c r="AA479" s="2" t="s">
        <v>625</v>
      </c>
      <c r="AB479" s="2" t="s">
        <v>625</v>
      </c>
      <c r="AC479" s="2" t="s">
        <v>625</v>
      </c>
      <c r="AD479" s="2" t="s">
        <v>43</v>
      </c>
      <c r="AE479" s="2" t="s">
        <v>625</v>
      </c>
      <c r="AG479" s="2" t="s">
        <v>629</v>
      </c>
      <c r="AI479" s="2" t="s">
        <v>626</v>
      </c>
      <c r="AJ479" s="2">
        <v>0</v>
      </c>
      <c r="AK479" s="2" t="s">
        <v>43</v>
      </c>
    </row>
    <row r="480" spans="1:37" ht="15" customHeight="1" x14ac:dyDescent="0.35">
      <c r="A480" s="2" t="s">
        <v>385</v>
      </c>
      <c r="B480" s="2" t="s">
        <v>387</v>
      </c>
      <c r="C480" s="2" t="s">
        <v>655</v>
      </c>
      <c r="D480" s="2">
        <v>2023</v>
      </c>
      <c r="E480" s="2" t="s">
        <v>43</v>
      </c>
      <c r="F480" s="2" t="s">
        <v>43</v>
      </c>
      <c r="G480" s="2" t="s">
        <v>900</v>
      </c>
      <c r="H480" s="2" t="s">
        <v>43</v>
      </c>
      <c r="I480" s="2">
        <v>0</v>
      </c>
      <c r="J480" s="2">
        <v>0</v>
      </c>
      <c r="K480" s="2" t="s">
        <v>43</v>
      </c>
      <c r="L480" s="2">
        <v>0</v>
      </c>
      <c r="M480" s="2" t="s">
        <v>43</v>
      </c>
      <c r="N480" s="2" t="s">
        <v>625</v>
      </c>
      <c r="O480" s="2" t="s">
        <v>625</v>
      </c>
      <c r="P480" s="2" t="s">
        <v>625</v>
      </c>
      <c r="Q480" s="2" t="s">
        <v>625</v>
      </c>
      <c r="R480" s="2" t="s">
        <v>625</v>
      </c>
      <c r="S480" s="2" t="s">
        <v>625</v>
      </c>
      <c r="T480" s="2" t="s">
        <v>625</v>
      </c>
      <c r="U480" s="2" t="s">
        <v>43</v>
      </c>
      <c r="V480" s="2" t="s">
        <v>625</v>
      </c>
      <c r="W480" s="2" t="s">
        <v>625</v>
      </c>
      <c r="X480" s="2" t="s">
        <v>625</v>
      </c>
      <c r="Y480" s="2" t="s">
        <v>625</v>
      </c>
      <c r="Z480" s="2" t="s">
        <v>625</v>
      </c>
      <c r="AA480" s="2" t="s">
        <v>625</v>
      </c>
      <c r="AB480" s="2" t="s">
        <v>625</v>
      </c>
      <c r="AC480" s="2" t="s">
        <v>625</v>
      </c>
      <c r="AD480" s="2" t="s">
        <v>43</v>
      </c>
      <c r="AE480" s="2" t="s">
        <v>625</v>
      </c>
      <c r="AG480" s="2" t="s">
        <v>629</v>
      </c>
      <c r="AI480" s="2" t="s">
        <v>626</v>
      </c>
      <c r="AJ480" s="2">
        <v>0</v>
      </c>
      <c r="AK480" s="2" t="s">
        <v>43</v>
      </c>
    </row>
    <row r="481" spans="1:37" ht="15" customHeight="1" x14ac:dyDescent="0.35">
      <c r="A481" s="2" t="s">
        <v>74</v>
      </c>
      <c r="B481" s="2" t="s">
        <v>118</v>
      </c>
      <c r="C481" s="2" t="s">
        <v>118</v>
      </c>
      <c r="D481" s="2">
        <v>2023</v>
      </c>
      <c r="E481" s="2">
        <v>1.7889999999999999</v>
      </c>
      <c r="F481" s="2" t="s">
        <v>625</v>
      </c>
      <c r="G481" s="2" t="s">
        <v>757</v>
      </c>
      <c r="H481" s="2">
        <v>1.03</v>
      </c>
      <c r="I481" s="2">
        <v>0</v>
      </c>
      <c r="J481" s="2">
        <v>0</v>
      </c>
      <c r="K481" s="2">
        <v>0.61</v>
      </c>
      <c r="L481" s="2">
        <v>0</v>
      </c>
      <c r="M481" s="2" t="s">
        <v>43</v>
      </c>
      <c r="N481" s="2" t="s">
        <v>625</v>
      </c>
      <c r="O481" s="2" t="s">
        <v>625</v>
      </c>
      <c r="P481" s="2" t="s">
        <v>625</v>
      </c>
      <c r="Q481" s="2" t="s">
        <v>625</v>
      </c>
      <c r="R481" s="2" t="s">
        <v>625</v>
      </c>
      <c r="S481" s="2" t="s">
        <v>625</v>
      </c>
      <c r="T481" s="2" t="s">
        <v>625</v>
      </c>
      <c r="U481" s="2" t="s">
        <v>43</v>
      </c>
      <c r="V481" s="2" t="s">
        <v>625</v>
      </c>
      <c r="W481" s="2" t="s">
        <v>625</v>
      </c>
      <c r="X481" s="2" t="s">
        <v>625</v>
      </c>
      <c r="Y481" s="2" t="s">
        <v>625</v>
      </c>
      <c r="Z481" s="2" t="s">
        <v>625</v>
      </c>
      <c r="AA481" s="2" t="s">
        <v>625</v>
      </c>
      <c r="AB481" s="2" t="s">
        <v>625</v>
      </c>
      <c r="AC481" s="2" t="s">
        <v>625</v>
      </c>
      <c r="AD481" s="2" t="s">
        <v>43</v>
      </c>
      <c r="AE481" s="2" t="s">
        <v>625</v>
      </c>
      <c r="AG481" s="2" t="s">
        <v>629</v>
      </c>
      <c r="AI481" s="2" t="s">
        <v>626</v>
      </c>
      <c r="AJ481" s="2">
        <v>0</v>
      </c>
      <c r="AK481" s="2" t="s">
        <v>43</v>
      </c>
    </row>
    <row r="482" spans="1:37" ht="15" customHeight="1" x14ac:dyDescent="0.35">
      <c r="A482" s="2" t="s">
        <v>74</v>
      </c>
      <c r="B482" s="2" t="s">
        <v>119</v>
      </c>
      <c r="C482" s="2" t="s">
        <v>675</v>
      </c>
      <c r="D482" s="2">
        <v>2023</v>
      </c>
      <c r="E482" s="2">
        <v>0.106</v>
      </c>
      <c r="F482" s="2" t="s">
        <v>625</v>
      </c>
      <c r="G482" s="2" t="s">
        <v>757</v>
      </c>
      <c r="H482" s="2">
        <v>1.03</v>
      </c>
      <c r="I482" s="2">
        <v>0</v>
      </c>
      <c r="J482" s="2">
        <v>0</v>
      </c>
      <c r="K482" s="2">
        <v>0.61</v>
      </c>
      <c r="L482" s="2">
        <v>0</v>
      </c>
      <c r="M482" s="2" t="s">
        <v>43</v>
      </c>
      <c r="N482" s="2" t="s">
        <v>625</v>
      </c>
      <c r="O482" s="2" t="s">
        <v>625</v>
      </c>
      <c r="P482" s="2" t="s">
        <v>625</v>
      </c>
      <c r="Q482" s="2" t="s">
        <v>625</v>
      </c>
      <c r="R482" s="2" t="s">
        <v>625</v>
      </c>
      <c r="S482" s="2" t="s">
        <v>625</v>
      </c>
      <c r="T482" s="2" t="s">
        <v>625</v>
      </c>
      <c r="U482" s="2" t="s">
        <v>43</v>
      </c>
      <c r="V482" s="2" t="s">
        <v>625</v>
      </c>
      <c r="W482" s="2" t="s">
        <v>625</v>
      </c>
      <c r="X482" s="2" t="s">
        <v>625</v>
      </c>
      <c r="Y482" s="2" t="s">
        <v>625</v>
      </c>
      <c r="Z482" s="2" t="s">
        <v>625</v>
      </c>
      <c r="AA482" s="2" t="s">
        <v>625</v>
      </c>
      <c r="AB482" s="2" t="s">
        <v>625</v>
      </c>
      <c r="AC482" s="2" t="s">
        <v>625</v>
      </c>
      <c r="AD482" s="2" t="s">
        <v>43</v>
      </c>
      <c r="AE482" s="2" t="s">
        <v>625</v>
      </c>
      <c r="AG482" s="2" t="s">
        <v>629</v>
      </c>
      <c r="AI482" s="2" t="s">
        <v>626</v>
      </c>
      <c r="AJ482" s="2">
        <v>0</v>
      </c>
      <c r="AK482" s="2" t="s">
        <v>43</v>
      </c>
    </row>
    <row r="483" spans="1:37" ht="15" customHeight="1" x14ac:dyDescent="0.35">
      <c r="A483" s="2" t="s">
        <v>515</v>
      </c>
      <c r="B483" s="2" t="s">
        <v>566</v>
      </c>
      <c r="C483" s="2" t="s">
        <v>396</v>
      </c>
      <c r="D483" s="2">
        <v>2023</v>
      </c>
      <c r="E483" s="2" t="s">
        <v>625</v>
      </c>
      <c r="F483" s="2" t="s">
        <v>625</v>
      </c>
      <c r="G483" s="2" t="s">
        <v>43</v>
      </c>
      <c r="H483" s="2">
        <v>2.1</v>
      </c>
      <c r="I483" s="2">
        <v>468</v>
      </c>
      <c r="J483" s="2">
        <v>0.64</v>
      </c>
      <c r="K483" s="2">
        <v>0.22</v>
      </c>
      <c r="L483" s="2" t="s">
        <v>625</v>
      </c>
      <c r="M483" s="2" t="s">
        <v>43</v>
      </c>
      <c r="N483" s="2" t="s">
        <v>625</v>
      </c>
      <c r="O483" s="2" t="s">
        <v>625</v>
      </c>
      <c r="P483" s="2" t="s">
        <v>625</v>
      </c>
      <c r="Q483" s="2" t="s">
        <v>625</v>
      </c>
      <c r="R483" s="2" t="s">
        <v>625</v>
      </c>
      <c r="S483" s="2" t="s">
        <v>625</v>
      </c>
      <c r="T483" s="2" t="s">
        <v>625</v>
      </c>
      <c r="U483" s="2" t="s">
        <v>43</v>
      </c>
      <c r="V483" s="2" t="s">
        <v>625</v>
      </c>
      <c r="W483" s="2" t="s">
        <v>625</v>
      </c>
      <c r="X483" s="2" t="s">
        <v>625</v>
      </c>
      <c r="Y483" s="2" t="s">
        <v>625</v>
      </c>
      <c r="Z483" s="2" t="s">
        <v>625</v>
      </c>
      <c r="AA483" s="2" t="s">
        <v>625</v>
      </c>
      <c r="AB483" s="2" t="s">
        <v>625</v>
      </c>
      <c r="AC483" s="2" t="s">
        <v>625</v>
      </c>
      <c r="AD483" s="2" t="s">
        <v>43</v>
      </c>
      <c r="AE483" s="2" t="s">
        <v>625</v>
      </c>
      <c r="AG483" s="2" t="s">
        <v>626</v>
      </c>
      <c r="AI483" s="2" t="s">
        <v>626</v>
      </c>
      <c r="AJ483" s="2">
        <v>0</v>
      </c>
      <c r="AK483" s="2" t="s">
        <v>43</v>
      </c>
    </row>
    <row r="484" spans="1:37" ht="15" customHeight="1" x14ac:dyDescent="0.35">
      <c r="A484" s="2" t="s">
        <v>610</v>
      </c>
      <c r="B484" s="2" t="s">
        <v>612</v>
      </c>
      <c r="C484" s="2" t="s">
        <v>611</v>
      </c>
      <c r="D484" s="2">
        <v>2023</v>
      </c>
      <c r="E484" s="2">
        <v>9.9999999999999995E-7</v>
      </c>
      <c r="F484" s="2" t="s">
        <v>625</v>
      </c>
      <c r="G484" s="2" t="s">
        <v>756</v>
      </c>
      <c r="H484" s="2">
        <v>2</v>
      </c>
      <c r="I484" s="2">
        <v>0</v>
      </c>
      <c r="J484" s="2">
        <v>0</v>
      </c>
      <c r="K484" s="2">
        <v>0</v>
      </c>
      <c r="L484" s="2">
        <v>100</v>
      </c>
      <c r="M484" s="2" t="s">
        <v>711</v>
      </c>
      <c r="N484" s="2">
        <v>4</v>
      </c>
      <c r="O484" s="2">
        <v>0.06</v>
      </c>
      <c r="P484" s="2">
        <v>3</v>
      </c>
      <c r="Q484" s="2">
        <v>6</v>
      </c>
      <c r="R484" s="2">
        <v>0</v>
      </c>
      <c r="S484" s="2">
        <v>0</v>
      </c>
      <c r="T484" s="2">
        <v>0</v>
      </c>
      <c r="U484" s="2" t="s">
        <v>627</v>
      </c>
      <c r="V484" s="2" t="s">
        <v>625</v>
      </c>
      <c r="W484" s="2" t="s">
        <v>625</v>
      </c>
      <c r="X484" s="2" t="s">
        <v>625</v>
      </c>
      <c r="Y484" s="2" t="s">
        <v>625</v>
      </c>
      <c r="Z484" s="2" t="s">
        <v>625</v>
      </c>
      <c r="AA484" s="2" t="s">
        <v>625</v>
      </c>
      <c r="AB484" s="2" t="s">
        <v>625</v>
      </c>
      <c r="AC484" s="2" t="s">
        <v>625</v>
      </c>
      <c r="AD484" s="172" t="s">
        <v>1188</v>
      </c>
      <c r="AE484" s="2" t="s">
        <v>625</v>
      </c>
      <c r="AG484" s="2" t="s">
        <v>629</v>
      </c>
      <c r="AI484" s="2" t="s">
        <v>629</v>
      </c>
      <c r="AJ484" s="2">
        <v>4</v>
      </c>
      <c r="AK484" s="2">
        <v>0</v>
      </c>
    </row>
  </sheetData>
  <sheetProtection algorithmName="SHA-512" hashValue="OomHoUIlwNKTGNa9z7/Z4/djGNhk/l3lhgezOUofztPwjdBMz7HH0UUZPgNS8Sq7Pw5Qt+DfHJn+bWoDiecwZg==" saltValue="vGJIXKSVurTq5vWk0aRhvw==" spinCount="100000" sheet="1" objects="1" scenarios="1"/>
  <autoFilter ref="A1:AE484" xr:uid="{919B1633-EF1C-4BE4-9391-6326727FD424}"/>
  <hyperlinks>
    <hyperlink ref="AD60" r:id="rId1" xr:uid="{7C7FDCE8-5A43-4C29-B2A2-C80883A3EF12}"/>
    <hyperlink ref="AD20" r:id="rId2" xr:uid="{6B98427D-6B2E-4E24-A891-E36A4E64D790}"/>
    <hyperlink ref="AD22" r:id="rId3" xr:uid="{C8F5C70B-CF51-4541-8448-5856787D951E}"/>
    <hyperlink ref="AD23" r:id="rId4" xr:uid="{04E74190-A284-4418-BEF3-EC3E5B492EF0}"/>
    <hyperlink ref="AD55" r:id="rId5" xr:uid="{ECDE333B-4ECA-4CF8-9B05-0C1C447853FE}"/>
    <hyperlink ref="AD70" r:id="rId6" xr:uid="{E7C6CC84-5840-439B-9F80-BCD6A20C4E12}"/>
    <hyperlink ref="AD74" r:id="rId7" xr:uid="{04FB9CAD-CDE9-456E-8E51-ECEF81A8929D}"/>
    <hyperlink ref="AD132" r:id="rId8" xr:uid="{4491721D-2402-4BD9-8478-D0312E0E8F64}"/>
    <hyperlink ref="AD176" r:id="rId9" xr:uid="{ED00ED65-A6BD-4793-A49D-D4C656094924}"/>
    <hyperlink ref="AD197" r:id="rId10" xr:uid="{B62EA8F8-E800-4567-9230-1502FACB4140}"/>
    <hyperlink ref="AD201" r:id="rId11" xr:uid="{EA61CB3D-D322-48D3-BD82-D78432993583}"/>
    <hyperlink ref="AD205" r:id="rId12" xr:uid="{9AE9CE77-1258-4ED3-9876-38EECB72BA06}"/>
    <hyperlink ref="AD227" r:id="rId13" xr:uid="{F3F958EB-6C38-4369-BE4B-00329DC67850}"/>
    <hyperlink ref="AD228" r:id="rId14" xr:uid="{829F1B54-5261-4441-B8FD-C9F883263E0E}"/>
    <hyperlink ref="AD229" r:id="rId15" xr:uid="{CE5D3616-13CA-4559-AFE7-E1B12752363E}"/>
    <hyperlink ref="AD230" r:id="rId16" xr:uid="{14253118-B418-42A0-A60B-111226E7B39D}"/>
    <hyperlink ref="AD231" r:id="rId17" xr:uid="{87F5F2C4-E34F-4F03-A0FF-38694DA7A835}"/>
    <hyperlink ref="AD232" r:id="rId18" xr:uid="{6AE7E1E5-DA52-46E5-A78E-E67BF0B5E033}"/>
    <hyperlink ref="AD233" r:id="rId19" xr:uid="{66B6E66E-BE10-40F2-AF7A-9DEEB8E03F53}"/>
    <hyperlink ref="AD234" r:id="rId20" xr:uid="{E93CFE09-AF1F-496E-956D-815C02BD0B55}"/>
    <hyperlink ref="AD236" r:id="rId21" xr:uid="{2F61406B-8796-4EA9-9040-EB880BD944D6}"/>
    <hyperlink ref="AD235" r:id="rId22" xr:uid="{CFD4F20D-09F8-43DE-9E6B-AB5561E31E5D}"/>
    <hyperlink ref="AD244" r:id="rId23" xr:uid="{A4A7BFA4-E2B4-450D-8042-9F3EE736B724}"/>
    <hyperlink ref="AD276" r:id="rId24" xr:uid="{2D9F7884-0706-4CDC-8919-37FFAF695372}"/>
    <hyperlink ref="AD308" r:id="rId25" xr:uid="{BE2045C8-BB1A-4664-B9F5-55341C92547E}"/>
    <hyperlink ref="AD321" r:id="rId26" xr:uid="{8DE749CC-4906-4E27-A40D-9FC3900133FE}"/>
    <hyperlink ref="AD370" r:id="rId27" xr:uid="{EB796860-63AF-4F9C-98DF-753CD57FCC6E}"/>
    <hyperlink ref="AD384" r:id="rId28" xr:uid="{5705F685-ED6B-4CDC-A19D-11676CB49D3E}"/>
    <hyperlink ref="AD407" r:id="rId29" xr:uid="{84B697B4-8FBA-42BD-BB61-598E636BD251}"/>
    <hyperlink ref="AD408" r:id="rId30" xr:uid="{3478BBD3-E885-4E99-A34E-D69E3F19C1F4}"/>
    <hyperlink ref="AD409" r:id="rId31" xr:uid="{38E18CA7-D60A-43AF-A4C3-3EFF44C106C4}"/>
    <hyperlink ref="AD410" r:id="rId32" xr:uid="{F7700816-A357-4093-B229-7E56C941C8A0}"/>
    <hyperlink ref="AD411" r:id="rId33" xr:uid="{7A07ED84-9A26-479B-A170-CEAC68E790D5}"/>
    <hyperlink ref="AD412" r:id="rId34" xr:uid="{4CE0A137-46E3-4873-A80C-CF7650934730}"/>
    <hyperlink ref="AD413" r:id="rId35" xr:uid="{B2B6A9F3-489B-4A92-A07C-CC5A945F5EEE}"/>
    <hyperlink ref="AD414" r:id="rId36" xr:uid="{CCC7B68B-403C-477A-B97A-3333B525D0EF}"/>
    <hyperlink ref="AD415" r:id="rId37" xr:uid="{3F53AC8F-AF90-499E-9EC5-0F1C92D7AF3F}"/>
    <hyperlink ref="AD430" r:id="rId38" xr:uid="{0C97193D-47A2-4850-8829-9E56577466F1}"/>
    <hyperlink ref="AD431" r:id="rId39" xr:uid="{6757FF2C-6310-420F-BCEB-C66CEF4F38DA}"/>
    <hyperlink ref="AD448" r:id="rId40" xr:uid="{8643CA95-D235-4532-A4F9-76DC59D9E8F1}"/>
    <hyperlink ref="AD458" r:id="rId41" xr:uid="{E6F0C6D7-D673-471A-ACE2-2D3581D2EBDE}"/>
    <hyperlink ref="AD460" r:id="rId42" xr:uid="{F745B9CA-D3F8-4818-A35F-E98B10400EC4}"/>
    <hyperlink ref="AD465" r:id="rId43" xr:uid="{7EBE58BF-86F1-4606-AFAD-978B252A55EE}"/>
    <hyperlink ref="AD468" r:id="rId44" xr:uid="{E32D2428-798C-41AA-8F5C-AF942F215C84}"/>
    <hyperlink ref="AD475" r:id="rId45" xr:uid="{4011F0F4-30A7-4615-93B1-CA101C71FADF}"/>
    <hyperlink ref="AD477" r:id="rId46" xr:uid="{2B76505C-1DB6-4D8C-8354-F6718F58348C}"/>
    <hyperlink ref="AD484" r:id="rId47" xr:uid="{E8977F33-B0D9-4DFD-B3F6-CEF91203D1BE}"/>
  </hyperlinks>
  <pageMargins left="0.7" right="0.7" top="0.75" bottom="0.75" header="0.3" footer="0.3"/>
  <legacyDrawing r:id="rId4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728D7-F5D0-41C4-8EB2-A2E17FEE3C6C}">
  <sheetPr>
    <tabColor theme="9" tint="0.59999389629810485"/>
  </sheetPr>
  <dimension ref="A1:CJ463"/>
  <sheetViews>
    <sheetView zoomScale="80" zoomScaleNormal="80" workbookViewId="0">
      <pane xSplit="2" ySplit="1" topLeftCell="C2" activePane="bottomRight" state="frozen"/>
      <selection activeCell="B4" sqref="B4:E4"/>
      <selection pane="topRight" activeCell="B4" sqref="B4:E4"/>
      <selection pane="bottomLeft" activeCell="B4" sqref="B4:E4"/>
      <selection pane="bottomRight" activeCell="CJ2" sqref="CJ2"/>
    </sheetView>
  </sheetViews>
  <sheetFormatPr defaultRowHeight="14.5" x14ac:dyDescent="0.35"/>
  <cols>
    <col min="1" max="1" width="25.90625" customWidth="1"/>
    <col min="2" max="2" width="32.90625" customWidth="1"/>
    <col min="3" max="3" width="10.81640625" bestFit="1" customWidth="1"/>
    <col min="6" max="6" width="11.7265625" bestFit="1" customWidth="1"/>
    <col min="11" max="11" width="8.90625" bestFit="1" customWidth="1"/>
    <col min="15" max="15" width="8.90625" bestFit="1" customWidth="1"/>
    <col min="39" max="39" width="8.90625" bestFit="1" customWidth="1"/>
    <col min="46" max="46" width="8.7265625" style="87"/>
    <col min="74" max="76" width="8.7265625" style="87"/>
    <col min="77" max="77" width="13.26953125" style="87" customWidth="1"/>
    <col min="82" max="82" width="13" customWidth="1"/>
    <col min="85" max="85" width="8.7265625" style="87"/>
    <col min="86" max="86" width="8.7265625" style="102"/>
  </cols>
  <sheetData>
    <row r="1" spans="1:88" ht="90.5" customHeight="1" x14ac:dyDescent="0.35">
      <c r="A1" s="11" t="s">
        <v>901</v>
      </c>
      <c r="B1" s="11" t="s">
        <v>0</v>
      </c>
      <c r="C1" s="79" t="s">
        <v>922</v>
      </c>
      <c r="D1" s="79" t="s">
        <v>700</v>
      </c>
      <c r="E1" s="79" t="s">
        <v>912</v>
      </c>
      <c r="F1" s="79" t="s">
        <v>704</v>
      </c>
      <c r="G1" s="79" t="s">
        <v>699</v>
      </c>
      <c r="H1" s="79" t="s">
        <v>931</v>
      </c>
      <c r="I1" s="79" t="s">
        <v>698</v>
      </c>
      <c r="J1" s="80" t="s">
        <v>703</v>
      </c>
      <c r="K1" s="79" t="s">
        <v>706</v>
      </c>
      <c r="L1" s="79" t="s">
        <v>918</v>
      </c>
      <c r="M1" s="79" t="s">
        <v>909</v>
      </c>
      <c r="N1" s="79" t="s">
        <v>913</v>
      </c>
      <c r="O1" s="79" t="s">
        <v>920</v>
      </c>
      <c r="P1" s="79" t="s">
        <v>921</v>
      </c>
      <c r="Q1" s="79" t="s">
        <v>933</v>
      </c>
      <c r="R1" s="79" t="s">
        <v>926</v>
      </c>
      <c r="S1" s="79" t="s">
        <v>925</v>
      </c>
      <c r="T1" s="79" t="s">
        <v>927</v>
      </c>
      <c r="U1" s="79" t="s">
        <v>932</v>
      </c>
      <c r="V1" s="79" t="s">
        <v>709</v>
      </c>
      <c r="W1" s="79" t="s">
        <v>705</v>
      </c>
      <c r="X1" s="79" t="s">
        <v>910</v>
      </c>
      <c r="Y1" s="79" t="s">
        <v>710</v>
      </c>
      <c r="Z1" s="79" t="s">
        <v>914</v>
      </c>
      <c r="AA1" s="79" t="s">
        <v>915</v>
      </c>
      <c r="AB1" s="79" t="s">
        <v>916</v>
      </c>
      <c r="AC1" s="79" t="s">
        <v>917</v>
      </c>
      <c r="AD1" s="79" t="s">
        <v>930</v>
      </c>
      <c r="AE1" s="79" t="s">
        <v>923</v>
      </c>
      <c r="AF1" s="79" t="s">
        <v>911</v>
      </c>
      <c r="AG1" s="79" t="s">
        <v>928</v>
      </c>
      <c r="AH1" s="79" t="s">
        <v>929</v>
      </c>
      <c r="AI1" s="79" t="s">
        <v>919</v>
      </c>
      <c r="AJ1" s="79" t="s">
        <v>708</v>
      </c>
      <c r="AK1" s="79" t="s">
        <v>908</v>
      </c>
      <c r="AL1" s="79" t="s">
        <v>924</v>
      </c>
      <c r="AM1" s="82" t="s">
        <v>991</v>
      </c>
      <c r="AN1" s="83"/>
      <c r="AO1" s="84" t="s">
        <v>992</v>
      </c>
      <c r="AP1" s="84" t="s">
        <v>993</v>
      </c>
      <c r="AQ1" s="85" t="s">
        <v>994</v>
      </c>
      <c r="AR1" s="85" t="s">
        <v>995</v>
      </c>
      <c r="AS1" s="85" t="s">
        <v>996</v>
      </c>
      <c r="AT1" s="86" t="s">
        <v>997</v>
      </c>
      <c r="AU1" s="88" t="s">
        <v>998</v>
      </c>
      <c r="AV1" s="189" t="s">
        <v>938</v>
      </c>
      <c r="AW1" s="89" t="s">
        <v>999</v>
      </c>
      <c r="AZ1" s="90" t="s">
        <v>1000</v>
      </c>
      <c r="BA1" s="91" t="s">
        <v>1001</v>
      </c>
      <c r="BB1" s="92" t="s">
        <v>702</v>
      </c>
      <c r="BC1" s="92" t="s">
        <v>701</v>
      </c>
      <c r="BD1" s="92" t="s">
        <v>1002</v>
      </c>
      <c r="BE1" s="92"/>
      <c r="BF1" s="191" t="s">
        <v>1003</v>
      </c>
      <c r="BI1" t="s">
        <v>1004</v>
      </c>
      <c r="BJ1" t="s">
        <v>1005</v>
      </c>
      <c r="BK1" s="93" t="s">
        <v>1006</v>
      </c>
      <c r="BL1" t="s">
        <v>1007</v>
      </c>
      <c r="BM1" s="94" t="s">
        <v>707</v>
      </c>
      <c r="BN1" s="95" t="s">
        <v>1008</v>
      </c>
      <c r="BO1" s="95" t="s">
        <v>1009</v>
      </c>
      <c r="BP1" s="95" t="s">
        <v>1010</v>
      </c>
      <c r="BQ1" s="96" t="s">
        <v>1011</v>
      </c>
      <c r="BR1" s="96" t="s">
        <v>1012</v>
      </c>
      <c r="BS1" s="94" t="s">
        <v>1013</v>
      </c>
      <c r="BV1" s="97" t="s">
        <v>1014</v>
      </c>
      <c r="BW1" s="98" t="s">
        <v>1015</v>
      </c>
      <c r="BX1" s="100" t="s">
        <v>1016</v>
      </c>
      <c r="BY1" s="97" t="s">
        <v>1017</v>
      </c>
      <c r="CA1" s="14" t="s">
        <v>1018</v>
      </c>
      <c r="CD1" s="99" t="s">
        <v>1019</v>
      </c>
      <c r="CG1" s="97" t="s">
        <v>1020</v>
      </c>
      <c r="CH1" s="101" t="s">
        <v>1021</v>
      </c>
      <c r="CJ1" s="188"/>
    </row>
    <row r="2" spans="1:88" x14ac:dyDescent="0.35">
      <c r="A2" t="s">
        <v>74</v>
      </c>
      <c r="B2" t="s">
        <v>82</v>
      </c>
      <c r="C2">
        <v>0</v>
      </c>
      <c r="D2">
        <v>0.93100000000000005</v>
      </c>
      <c r="E2">
        <v>3.363</v>
      </c>
      <c r="F2">
        <v>0</v>
      </c>
      <c r="G2">
        <v>0</v>
      </c>
      <c r="H2">
        <v>0</v>
      </c>
      <c r="I2">
        <v>60.232999999999997</v>
      </c>
      <c r="J2">
        <v>0</v>
      </c>
      <c r="K2">
        <v>0</v>
      </c>
      <c r="L2">
        <v>0</v>
      </c>
      <c r="M2">
        <v>1.5820000000000001</v>
      </c>
      <c r="N2">
        <v>0</v>
      </c>
      <c r="O2">
        <v>22.068999999999999</v>
      </c>
      <c r="P2">
        <v>0</v>
      </c>
      <c r="Q2">
        <v>15.7812</v>
      </c>
      <c r="R2">
        <v>1.21</v>
      </c>
      <c r="S2">
        <v>0</v>
      </c>
      <c r="T2">
        <v>0</v>
      </c>
      <c r="U2">
        <v>0</v>
      </c>
      <c r="V2">
        <v>0</v>
      </c>
      <c r="W2">
        <v>0</v>
      </c>
      <c r="X2">
        <v>0</v>
      </c>
      <c r="Y2">
        <v>0</v>
      </c>
      <c r="Z2">
        <v>0</v>
      </c>
      <c r="AA2">
        <v>0</v>
      </c>
      <c r="AB2">
        <v>0</v>
      </c>
      <c r="AC2">
        <v>0</v>
      </c>
      <c r="AD2">
        <v>0</v>
      </c>
      <c r="AE2">
        <v>0</v>
      </c>
      <c r="AF2">
        <v>0</v>
      </c>
      <c r="AG2">
        <v>0</v>
      </c>
      <c r="AH2">
        <v>0</v>
      </c>
      <c r="AI2">
        <v>0</v>
      </c>
      <c r="AJ2">
        <v>34.973999999999997</v>
      </c>
      <c r="AK2">
        <v>0</v>
      </c>
      <c r="AL2">
        <v>4.7759999999999998</v>
      </c>
      <c r="AM2">
        <v>0</v>
      </c>
      <c r="AO2">
        <v>144.91919999999999</v>
      </c>
      <c r="AP2">
        <v>144.91919999999999</v>
      </c>
      <c r="AQ2">
        <v>119.093</v>
      </c>
      <c r="AR2">
        <v>0</v>
      </c>
      <c r="AS2">
        <v>3.048</v>
      </c>
      <c r="AT2" s="87">
        <v>0.82178896930151435</v>
      </c>
      <c r="AV2" t="s">
        <v>629</v>
      </c>
      <c r="BA2">
        <v>4.7759999999999998</v>
      </c>
      <c r="BB2">
        <v>0</v>
      </c>
      <c r="BC2">
        <v>39.432200000000002</v>
      </c>
      <c r="BD2">
        <v>1.21</v>
      </c>
      <c r="BF2">
        <v>40.642200000000003</v>
      </c>
      <c r="BI2">
        <v>4.2940000000000005</v>
      </c>
      <c r="BJ2">
        <v>0</v>
      </c>
      <c r="BK2">
        <v>40.642200000000003</v>
      </c>
      <c r="BL2">
        <v>95.206999999999994</v>
      </c>
      <c r="BM2">
        <v>4.7759999999999998</v>
      </c>
      <c r="BN2">
        <v>0</v>
      </c>
      <c r="BO2">
        <v>0.61</v>
      </c>
      <c r="BP2">
        <v>0</v>
      </c>
      <c r="BQ2" t="s">
        <v>625</v>
      </c>
      <c r="BR2" t="s">
        <v>625</v>
      </c>
      <c r="BS2">
        <v>144.91919999999999</v>
      </c>
      <c r="BV2" s="87">
        <v>2.963030433510536E-2</v>
      </c>
      <c r="BW2" s="87">
        <v>2.0103340344136595E-2</v>
      </c>
      <c r="BX2" s="87">
        <v>0.29330026663133668</v>
      </c>
      <c r="BY2" s="87">
        <v>0.65696608868942141</v>
      </c>
      <c r="CA2" s="87">
        <v>1</v>
      </c>
      <c r="CD2">
        <v>3.0266899999999999E-2</v>
      </c>
      <c r="CG2" s="87">
        <v>6.3659566489463956E-4</v>
      </c>
      <c r="CH2" s="102">
        <v>0</v>
      </c>
    </row>
    <row r="3" spans="1:88" x14ac:dyDescent="0.35">
      <c r="A3" t="s">
        <v>74</v>
      </c>
      <c r="B3" t="s">
        <v>102</v>
      </c>
      <c r="C3">
        <v>0</v>
      </c>
      <c r="D3">
        <v>0</v>
      </c>
      <c r="E3">
        <v>0</v>
      </c>
      <c r="F3">
        <v>0</v>
      </c>
      <c r="G3">
        <v>0</v>
      </c>
      <c r="H3">
        <v>0</v>
      </c>
      <c r="I3">
        <v>0</v>
      </c>
      <c r="J3">
        <v>0</v>
      </c>
      <c r="K3">
        <v>0</v>
      </c>
      <c r="L3">
        <v>0</v>
      </c>
      <c r="M3">
        <v>0</v>
      </c>
      <c r="N3">
        <v>0</v>
      </c>
      <c r="O3">
        <v>0</v>
      </c>
      <c r="P3">
        <v>0</v>
      </c>
      <c r="Q3">
        <v>0</v>
      </c>
      <c r="R3">
        <v>9.6649999999999991</v>
      </c>
      <c r="S3">
        <v>0</v>
      </c>
      <c r="T3">
        <v>0</v>
      </c>
      <c r="U3">
        <v>0</v>
      </c>
      <c r="V3">
        <v>0</v>
      </c>
      <c r="W3">
        <v>0</v>
      </c>
      <c r="X3">
        <v>0.80100000000000005</v>
      </c>
      <c r="Y3">
        <v>0</v>
      </c>
      <c r="Z3">
        <v>0</v>
      </c>
      <c r="AA3">
        <v>0</v>
      </c>
      <c r="AB3">
        <v>0</v>
      </c>
      <c r="AC3">
        <v>0</v>
      </c>
      <c r="AD3">
        <v>0</v>
      </c>
      <c r="AE3">
        <v>0</v>
      </c>
      <c r="AF3">
        <v>0</v>
      </c>
      <c r="AG3">
        <v>0</v>
      </c>
      <c r="AH3">
        <v>0</v>
      </c>
      <c r="AI3">
        <v>0</v>
      </c>
      <c r="AJ3">
        <v>0</v>
      </c>
      <c r="AK3">
        <v>0</v>
      </c>
      <c r="AL3">
        <v>0.151</v>
      </c>
      <c r="AM3">
        <v>0</v>
      </c>
      <c r="AO3">
        <v>10.616999999999999</v>
      </c>
      <c r="AP3">
        <v>10.616999999999999</v>
      </c>
      <c r="AQ3">
        <v>8.5559999999999992</v>
      </c>
      <c r="AR3">
        <v>0</v>
      </c>
      <c r="AS3">
        <v>0</v>
      </c>
      <c r="AT3" s="87">
        <v>0.80587736648770836</v>
      </c>
      <c r="AV3" t="s">
        <v>629</v>
      </c>
      <c r="BA3">
        <v>0.151</v>
      </c>
      <c r="BB3">
        <v>0</v>
      </c>
      <c r="BC3">
        <v>0</v>
      </c>
      <c r="BD3">
        <v>9.6649999999999991</v>
      </c>
      <c r="BF3">
        <v>10.465999999999999</v>
      </c>
      <c r="BI3">
        <v>0</v>
      </c>
      <c r="BJ3">
        <v>0</v>
      </c>
      <c r="BK3">
        <v>9.6649999999999991</v>
      </c>
      <c r="BL3">
        <v>0.80100000000000005</v>
      </c>
      <c r="BM3">
        <v>0.151</v>
      </c>
      <c r="BN3">
        <v>0</v>
      </c>
      <c r="BO3">
        <v>0.61</v>
      </c>
      <c r="BP3">
        <v>0</v>
      </c>
      <c r="BQ3" t="s">
        <v>625</v>
      </c>
      <c r="BR3" t="s">
        <v>625</v>
      </c>
      <c r="BS3">
        <v>10.616999999999999</v>
      </c>
      <c r="BV3" s="87">
        <v>0</v>
      </c>
      <c r="BW3" s="87">
        <v>8.6757087689554487E-3</v>
      </c>
      <c r="BX3" s="87">
        <v>0.91587925025901851</v>
      </c>
      <c r="BY3" s="87">
        <v>7.5445040972026006E-2</v>
      </c>
      <c r="CA3" s="87">
        <v>0.99999999999999989</v>
      </c>
      <c r="CD3">
        <v>0</v>
      </c>
      <c r="CG3" s="87">
        <v>0</v>
      </c>
      <c r="CH3" s="102">
        <v>0</v>
      </c>
    </row>
    <row r="4" spans="1:88" x14ac:dyDescent="0.35">
      <c r="A4" t="s">
        <v>74</v>
      </c>
      <c r="B4" t="s">
        <v>113</v>
      </c>
      <c r="C4">
        <v>0</v>
      </c>
      <c r="D4">
        <v>0</v>
      </c>
      <c r="E4">
        <v>0</v>
      </c>
      <c r="F4">
        <v>0</v>
      </c>
      <c r="G4">
        <v>0</v>
      </c>
      <c r="H4">
        <v>0</v>
      </c>
      <c r="I4">
        <v>0</v>
      </c>
      <c r="J4">
        <v>0</v>
      </c>
      <c r="K4">
        <v>0</v>
      </c>
      <c r="L4">
        <v>0</v>
      </c>
      <c r="M4">
        <v>0</v>
      </c>
      <c r="N4">
        <v>0</v>
      </c>
      <c r="O4">
        <v>0</v>
      </c>
      <c r="P4">
        <v>0</v>
      </c>
      <c r="Q4">
        <v>1.095</v>
      </c>
      <c r="R4">
        <v>0</v>
      </c>
      <c r="S4">
        <v>0</v>
      </c>
      <c r="T4">
        <v>0</v>
      </c>
      <c r="U4">
        <v>0</v>
      </c>
      <c r="V4">
        <v>0</v>
      </c>
      <c r="W4">
        <v>0</v>
      </c>
      <c r="X4">
        <v>0</v>
      </c>
      <c r="Y4">
        <v>0</v>
      </c>
      <c r="Z4">
        <v>0</v>
      </c>
      <c r="AA4">
        <v>0</v>
      </c>
      <c r="AB4">
        <v>0</v>
      </c>
      <c r="AC4">
        <v>0</v>
      </c>
      <c r="AD4">
        <v>0</v>
      </c>
      <c r="AE4">
        <v>0</v>
      </c>
      <c r="AF4">
        <v>8.9999999999999993E-3</v>
      </c>
      <c r="AG4">
        <v>0</v>
      </c>
      <c r="AH4">
        <v>0</v>
      </c>
      <c r="AI4">
        <v>0</v>
      </c>
      <c r="AJ4">
        <v>0</v>
      </c>
      <c r="AK4">
        <v>0</v>
      </c>
      <c r="AL4">
        <v>0.08</v>
      </c>
      <c r="AM4">
        <v>0</v>
      </c>
      <c r="AO4">
        <v>1.1839999999999999</v>
      </c>
      <c r="AP4">
        <v>1.1839999999999999</v>
      </c>
      <c r="AQ4">
        <v>0.77300000000000002</v>
      </c>
      <c r="AR4">
        <v>0</v>
      </c>
      <c r="AS4">
        <v>0</v>
      </c>
      <c r="AT4" s="87">
        <v>0.65287162162162171</v>
      </c>
      <c r="AV4" t="s">
        <v>629</v>
      </c>
      <c r="BA4">
        <v>8.8999999999999996E-2</v>
      </c>
      <c r="BB4">
        <v>0</v>
      </c>
      <c r="BC4">
        <v>1.095</v>
      </c>
      <c r="BD4">
        <v>0</v>
      </c>
      <c r="BF4">
        <v>1.095</v>
      </c>
      <c r="BI4">
        <v>0</v>
      </c>
      <c r="BJ4">
        <v>0</v>
      </c>
      <c r="BK4">
        <v>1.095</v>
      </c>
      <c r="BL4">
        <v>0</v>
      </c>
      <c r="BM4">
        <v>8.8999999999999996E-2</v>
      </c>
      <c r="BN4">
        <v>0</v>
      </c>
      <c r="BO4">
        <v>0.61</v>
      </c>
      <c r="BP4">
        <v>0</v>
      </c>
      <c r="BQ4" t="s">
        <v>625</v>
      </c>
      <c r="BR4" t="s">
        <v>625</v>
      </c>
      <c r="BS4">
        <v>1.1839999999999999</v>
      </c>
      <c r="BV4" s="87">
        <v>0</v>
      </c>
      <c r="BW4" s="87">
        <v>4.5853040540540541E-2</v>
      </c>
      <c r="BX4" s="87">
        <v>0.95414695945945949</v>
      </c>
      <c r="BY4" s="87">
        <v>0</v>
      </c>
      <c r="CA4" s="87">
        <v>1</v>
      </c>
      <c r="CD4">
        <v>0</v>
      </c>
      <c r="CG4" s="87">
        <v>0</v>
      </c>
      <c r="CH4" s="102">
        <v>0</v>
      </c>
    </row>
    <row r="5" spans="1:88" x14ac:dyDescent="0.35">
      <c r="A5" t="s">
        <v>74</v>
      </c>
      <c r="B5" t="s">
        <v>75</v>
      </c>
      <c r="C5">
        <v>0</v>
      </c>
      <c r="D5">
        <v>5.7000000000000002E-2</v>
      </c>
      <c r="E5">
        <v>0</v>
      </c>
      <c r="F5">
        <v>0</v>
      </c>
      <c r="G5">
        <v>0</v>
      </c>
      <c r="H5">
        <v>0</v>
      </c>
      <c r="I5">
        <v>0</v>
      </c>
      <c r="J5">
        <v>0</v>
      </c>
      <c r="K5">
        <v>0</v>
      </c>
      <c r="L5">
        <v>0</v>
      </c>
      <c r="M5">
        <v>0</v>
      </c>
      <c r="N5">
        <v>0</v>
      </c>
      <c r="O5">
        <v>0</v>
      </c>
      <c r="P5">
        <v>0</v>
      </c>
      <c r="Q5">
        <v>6.7258800000000001</v>
      </c>
      <c r="R5">
        <v>0</v>
      </c>
      <c r="S5">
        <v>0</v>
      </c>
      <c r="T5">
        <v>0</v>
      </c>
      <c r="U5">
        <v>0</v>
      </c>
      <c r="V5">
        <v>0</v>
      </c>
      <c r="W5">
        <v>0</v>
      </c>
      <c r="X5">
        <v>0</v>
      </c>
      <c r="Y5">
        <v>0</v>
      </c>
      <c r="Z5">
        <v>0</v>
      </c>
      <c r="AA5">
        <v>0</v>
      </c>
      <c r="AB5">
        <v>0</v>
      </c>
      <c r="AC5">
        <v>0</v>
      </c>
      <c r="AD5">
        <v>0</v>
      </c>
      <c r="AE5">
        <v>0</v>
      </c>
      <c r="AF5">
        <v>0</v>
      </c>
      <c r="AG5">
        <v>0</v>
      </c>
      <c r="AH5">
        <v>0</v>
      </c>
      <c r="AI5">
        <v>0</v>
      </c>
      <c r="AJ5">
        <v>0</v>
      </c>
      <c r="AK5">
        <v>0</v>
      </c>
      <c r="AL5">
        <v>0.14899999999999999</v>
      </c>
      <c r="AM5">
        <v>0</v>
      </c>
      <c r="AO5">
        <v>6.9318800000000005</v>
      </c>
      <c r="AP5">
        <v>6.9318800000000005</v>
      </c>
      <c r="AQ5">
        <v>4.9809999999999999</v>
      </c>
      <c r="AR5">
        <v>0</v>
      </c>
      <c r="AS5">
        <v>0</v>
      </c>
      <c r="AT5" s="87">
        <v>0.71856408362522139</v>
      </c>
      <c r="AV5" t="s">
        <v>629</v>
      </c>
      <c r="BA5">
        <v>0.14899999999999999</v>
      </c>
      <c r="BB5">
        <v>0</v>
      </c>
      <c r="BC5">
        <v>6.7258800000000001</v>
      </c>
      <c r="BD5">
        <v>0</v>
      </c>
      <c r="BF5">
        <v>6.7258800000000001</v>
      </c>
      <c r="BI5">
        <v>5.7000000000000002E-2</v>
      </c>
      <c r="BJ5">
        <v>0</v>
      </c>
      <c r="BK5">
        <v>6.7258800000000001</v>
      </c>
      <c r="BL5">
        <v>0</v>
      </c>
      <c r="BM5">
        <v>0.14899999999999999</v>
      </c>
      <c r="BN5">
        <v>0</v>
      </c>
      <c r="BO5">
        <v>0.61</v>
      </c>
      <c r="BP5">
        <v>0</v>
      </c>
      <c r="BQ5" t="s">
        <v>625</v>
      </c>
      <c r="BR5" t="s">
        <v>625</v>
      </c>
      <c r="BS5">
        <v>6.9318800000000005</v>
      </c>
      <c r="BV5" s="87">
        <v>8.2228774877810915E-3</v>
      </c>
      <c r="BW5" s="87">
        <v>1.3111883067796903E-2</v>
      </c>
      <c r="BX5" s="87">
        <v>0.97866523944442196</v>
      </c>
      <c r="BY5" s="87">
        <v>0</v>
      </c>
      <c r="CA5" s="87">
        <v>1</v>
      </c>
      <c r="CD5">
        <v>8.2228800000000001E-3</v>
      </c>
      <c r="CG5" s="87">
        <v>2.5122189085957647E-9</v>
      </c>
      <c r="CH5" s="102">
        <v>0</v>
      </c>
    </row>
    <row r="6" spans="1:88" x14ac:dyDescent="0.35">
      <c r="A6" t="s">
        <v>74</v>
      </c>
      <c r="B6" t="s">
        <v>103</v>
      </c>
      <c r="C6">
        <v>0</v>
      </c>
      <c r="D6">
        <v>0.123</v>
      </c>
      <c r="E6">
        <v>0</v>
      </c>
      <c r="F6">
        <v>0</v>
      </c>
      <c r="G6">
        <v>0</v>
      </c>
      <c r="H6">
        <v>0</v>
      </c>
      <c r="I6">
        <v>0</v>
      </c>
      <c r="J6">
        <v>0</v>
      </c>
      <c r="K6">
        <v>0</v>
      </c>
      <c r="L6">
        <v>0</v>
      </c>
      <c r="M6">
        <v>0</v>
      </c>
      <c r="N6">
        <v>0</v>
      </c>
      <c r="O6">
        <v>0</v>
      </c>
      <c r="P6">
        <v>2.431</v>
      </c>
      <c r="Q6">
        <v>20.765999999999998</v>
      </c>
      <c r="R6">
        <v>0</v>
      </c>
      <c r="S6">
        <v>0</v>
      </c>
      <c r="T6">
        <v>0</v>
      </c>
      <c r="U6">
        <v>0</v>
      </c>
      <c r="V6">
        <v>0</v>
      </c>
      <c r="W6">
        <v>0</v>
      </c>
      <c r="X6">
        <v>0</v>
      </c>
      <c r="Y6">
        <v>0</v>
      </c>
      <c r="Z6">
        <v>0</v>
      </c>
      <c r="AA6">
        <v>0</v>
      </c>
      <c r="AB6">
        <v>0</v>
      </c>
      <c r="AC6">
        <v>0</v>
      </c>
      <c r="AD6">
        <v>0</v>
      </c>
      <c r="AE6">
        <v>0</v>
      </c>
      <c r="AF6">
        <v>0</v>
      </c>
      <c r="AG6">
        <v>0</v>
      </c>
      <c r="AH6">
        <v>0</v>
      </c>
      <c r="AI6">
        <v>0</v>
      </c>
      <c r="AJ6">
        <v>0</v>
      </c>
      <c r="AK6">
        <v>0</v>
      </c>
      <c r="AL6">
        <v>0.56499999999999995</v>
      </c>
      <c r="AM6">
        <v>0</v>
      </c>
      <c r="AO6">
        <v>23.885000000000002</v>
      </c>
      <c r="AP6">
        <v>23.885000000000002</v>
      </c>
      <c r="AQ6">
        <v>15.967000000000001</v>
      </c>
      <c r="AR6">
        <v>0</v>
      </c>
      <c r="AS6">
        <v>0</v>
      </c>
      <c r="AT6" s="87">
        <v>0.6684948712581118</v>
      </c>
      <c r="AV6" t="s">
        <v>629</v>
      </c>
      <c r="BA6">
        <v>0.56499999999999995</v>
      </c>
      <c r="BB6">
        <v>0</v>
      </c>
      <c r="BC6">
        <v>23.196999999999999</v>
      </c>
      <c r="BD6">
        <v>0</v>
      </c>
      <c r="BF6">
        <v>23.196999999999999</v>
      </c>
      <c r="BI6">
        <v>0.123</v>
      </c>
      <c r="BJ6">
        <v>0</v>
      </c>
      <c r="BK6">
        <v>23.196999999999999</v>
      </c>
      <c r="BL6">
        <v>0</v>
      </c>
      <c r="BM6">
        <v>0.56499999999999995</v>
      </c>
      <c r="BN6">
        <v>0</v>
      </c>
      <c r="BO6">
        <v>0.61</v>
      </c>
      <c r="BP6">
        <v>0</v>
      </c>
      <c r="BQ6" t="s">
        <v>625</v>
      </c>
      <c r="BR6" t="s">
        <v>625</v>
      </c>
      <c r="BS6">
        <v>23.885000000000002</v>
      </c>
      <c r="BV6" s="87">
        <v>5.1496755285744189E-3</v>
      </c>
      <c r="BW6" s="87">
        <v>1.44295583001884E-2</v>
      </c>
      <c r="BX6" s="87">
        <v>0.98042076617123708</v>
      </c>
      <c r="BY6" s="87">
        <v>0</v>
      </c>
      <c r="CA6" s="87">
        <v>0.99999999999999989</v>
      </c>
      <c r="CD6">
        <v>5.1496800000000002E-3</v>
      </c>
      <c r="CG6" s="87">
        <v>4.4714255813607662E-9</v>
      </c>
      <c r="CH6" s="102">
        <v>0</v>
      </c>
    </row>
    <row r="7" spans="1:88" x14ac:dyDescent="0.35">
      <c r="A7" t="s">
        <v>74</v>
      </c>
      <c r="B7" t="s">
        <v>98</v>
      </c>
      <c r="C7">
        <v>0</v>
      </c>
      <c r="D7">
        <v>0.2</v>
      </c>
      <c r="E7">
        <v>0</v>
      </c>
      <c r="F7">
        <v>0</v>
      </c>
      <c r="G7">
        <v>0</v>
      </c>
      <c r="H7">
        <v>0</v>
      </c>
      <c r="I7">
        <v>0</v>
      </c>
      <c r="J7">
        <v>0</v>
      </c>
      <c r="K7">
        <v>0</v>
      </c>
      <c r="L7">
        <v>0</v>
      </c>
      <c r="M7">
        <v>0.10299999999999999</v>
      </c>
      <c r="N7">
        <v>4.2380000000000004</v>
      </c>
      <c r="O7">
        <v>0</v>
      </c>
      <c r="P7">
        <v>10.802</v>
      </c>
      <c r="Q7">
        <v>0.64100000000000001</v>
      </c>
      <c r="R7">
        <v>0</v>
      </c>
      <c r="S7">
        <v>5.5709999999999997</v>
      </c>
      <c r="T7">
        <v>0</v>
      </c>
      <c r="U7">
        <v>0</v>
      </c>
      <c r="V7">
        <v>0</v>
      </c>
      <c r="W7">
        <v>0</v>
      </c>
      <c r="X7">
        <v>0</v>
      </c>
      <c r="Y7">
        <v>0</v>
      </c>
      <c r="Z7">
        <v>0</v>
      </c>
      <c r="AA7">
        <v>0</v>
      </c>
      <c r="AB7">
        <v>0</v>
      </c>
      <c r="AC7">
        <v>0</v>
      </c>
      <c r="AD7">
        <v>0</v>
      </c>
      <c r="AE7">
        <v>0</v>
      </c>
      <c r="AF7">
        <v>0</v>
      </c>
      <c r="AG7">
        <v>0</v>
      </c>
      <c r="AH7">
        <v>0</v>
      </c>
      <c r="AI7">
        <v>0</v>
      </c>
      <c r="AJ7">
        <v>0</v>
      </c>
      <c r="AK7">
        <v>0</v>
      </c>
      <c r="AL7">
        <v>0.39100000000000001</v>
      </c>
      <c r="AM7">
        <v>0</v>
      </c>
      <c r="AO7">
        <v>21.945999999999998</v>
      </c>
      <c r="AP7">
        <v>21.945999999999998</v>
      </c>
      <c r="AQ7">
        <v>14.795999999999999</v>
      </c>
      <c r="AR7">
        <v>0</v>
      </c>
      <c r="AS7">
        <v>0</v>
      </c>
      <c r="AT7" s="87">
        <v>0.67420030985145363</v>
      </c>
      <c r="AV7" t="s">
        <v>629</v>
      </c>
      <c r="BA7">
        <v>0.39100000000000001</v>
      </c>
      <c r="BB7">
        <v>0</v>
      </c>
      <c r="BC7">
        <v>15.784000000000001</v>
      </c>
      <c r="BD7">
        <v>5.5709999999999997</v>
      </c>
      <c r="BF7">
        <v>21.355</v>
      </c>
      <c r="BI7">
        <v>0.2</v>
      </c>
      <c r="BJ7">
        <v>0</v>
      </c>
      <c r="BK7">
        <v>21.355</v>
      </c>
      <c r="BL7">
        <v>0</v>
      </c>
      <c r="BM7">
        <v>0.39100000000000001</v>
      </c>
      <c r="BN7">
        <v>0</v>
      </c>
      <c r="BO7">
        <v>0.61</v>
      </c>
      <c r="BP7">
        <v>0</v>
      </c>
      <c r="BQ7" t="s">
        <v>625</v>
      </c>
      <c r="BR7" t="s">
        <v>625</v>
      </c>
      <c r="BS7">
        <v>21.945999999999998</v>
      </c>
      <c r="BV7" s="87">
        <v>9.1132780461131886E-3</v>
      </c>
      <c r="BW7" s="87">
        <v>1.0868039733892281E-2</v>
      </c>
      <c r="BX7" s="87">
        <v>0.98001868221999466</v>
      </c>
      <c r="BY7" s="87">
        <v>0</v>
      </c>
      <c r="CA7" s="87">
        <v>1.0000000000000002</v>
      </c>
      <c r="CD7">
        <v>9.1132799999999996E-3</v>
      </c>
      <c r="CG7" s="87">
        <v>1.953886811026373E-9</v>
      </c>
      <c r="CH7" s="102">
        <v>0</v>
      </c>
    </row>
    <row r="8" spans="1:88" x14ac:dyDescent="0.35">
      <c r="A8" t="s">
        <v>74</v>
      </c>
      <c r="B8" t="s">
        <v>83</v>
      </c>
      <c r="C8">
        <v>0</v>
      </c>
      <c r="D8">
        <v>1.921</v>
      </c>
      <c r="E8">
        <v>0</v>
      </c>
      <c r="F8">
        <v>0</v>
      </c>
      <c r="G8">
        <v>0</v>
      </c>
      <c r="H8">
        <v>0</v>
      </c>
      <c r="I8">
        <v>0</v>
      </c>
      <c r="J8">
        <v>0</v>
      </c>
      <c r="K8">
        <v>0</v>
      </c>
      <c r="L8">
        <v>0</v>
      </c>
      <c r="M8">
        <v>0</v>
      </c>
      <c r="N8">
        <v>0</v>
      </c>
      <c r="O8">
        <v>14.569000000000001</v>
      </c>
      <c r="P8">
        <v>0</v>
      </c>
      <c r="Q8">
        <v>0</v>
      </c>
      <c r="R8">
        <v>0</v>
      </c>
      <c r="S8">
        <v>0</v>
      </c>
      <c r="T8">
        <v>0</v>
      </c>
      <c r="U8">
        <v>0</v>
      </c>
      <c r="V8">
        <v>0</v>
      </c>
      <c r="W8">
        <v>0</v>
      </c>
      <c r="X8">
        <v>0</v>
      </c>
      <c r="Y8">
        <v>0</v>
      </c>
      <c r="Z8">
        <v>0</v>
      </c>
      <c r="AA8">
        <v>0</v>
      </c>
      <c r="AB8">
        <v>0</v>
      </c>
      <c r="AC8">
        <v>0</v>
      </c>
      <c r="AD8">
        <v>0</v>
      </c>
      <c r="AE8">
        <v>0</v>
      </c>
      <c r="AF8">
        <v>0</v>
      </c>
      <c r="AG8">
        <v>0</v>
      </c>
      <c r="AH8">
        <v>0</v>
      </c>
      <c r="AI8">
        <v>2.8490000000000002</v>
      </c>
      <c r="AJ8">
        <v>0</v>
      </c>
      <c r="AK8">
        <v>0</v>
      </c>
      <c r="AL8">
        <v>0.44600000000000001</v>
      </c>
      <c r="AM8">
        <v>0</v>
      </c>
      <c r="AO8">
        <v>19.785000000000004</v>
      </c>
      <c r="AP8">
        <v>19.785000000000004</v>
      </c>
      <c r="AQ8">
        <v>14.88</v>
      </c>
      <c r="AR8">
        <v>0</v>
      </c>
      <c r="AS8">
        <v>0</v>
      </c>
      <c r="AT8" s="87">
        <v>0.75208491281273682</v>
      </c>
      <c r="AV8" t="s">
        <v>629</v>
      </c>
      <c r="BA8">
        <v>0.44600000000000001</v>
      </c>
      <c r="BB8">
        <v>0</v>
      </c>
      <c r="BC8">
        <v>14.569000000000001</v>
      </c>
      <c r="BD8">
        <v>0</v>
      </c>
      <c r="BF8">
        <v>14.569000000000001</v>
      </c>
      <c r="BI8">
        <v>1.921</v>
      </c>
      <c r="BJ8">
        <v>0</v>
      </c>
      <c r="BK8">
        <v>14.569000000000001</v>
      </c>
      <c r="BL8">
        <v>2.8490000000000002</v>
      </c>
      <c r="BM8">
        <v>0.44600000000000001</v>
      </c>
      <c r="BN8">
        <v>0</v>
      </c>
      <c r="BO8">
        <v>0.61</v>
      </c>
      <c r="BP8">
        <v>0</v>
      </c>
      <c r="BQ8" t="s">
        <v>625</v>
      </c>
      <c r="BR8" t="s">
        <v>625</v>
      </c>
      <c r="BS8">
        <v>19.785000000000004</v>
      </c>
      <c r="BV8" s="87">
        <v>9.7093757897397007E-2</v>
      </c>
      <c r="BW8" s="87">
        <v>1.3750821329289864E-2</v>
      </c>
      <c r="BX8" s="87">
        <v>0.7451574425069496</v>
      </c>
      <c r="BY8" s="87">
        <v>0.1439979782663634</v>
      </c>
      <c r="CA8" s="87">
        <v>0.99999999999999989</v>
      </c>
      <c r="CD8">
        <v>9.7093799999999994E-2</v>
      </c>
      <c r="CG8" s="87">
        <v>4.2102602987315052E-8</v>
      </c>
      <c r="CH8" s="102">
        <v>0</v>
      </c>
    </row>
    <row r="9" spans="1:88" x14ac:dyDescent="0.35">
      <c r="A9" t="s">
        <v>74</v>
      </c>
      <c r="B9" t="s">
        <v>77</v>
      </c>
      <c r="C9">
        <v>0</v>
      </c>
      <c r="D9">
        <v>2.9000000000000001E-2</v>
      </c>
      <c r="E9">
        <v>0</v>
      </c>
      <c r="F9">
        <v>0</v>
      </c>
      <c r="G9">
        <v>0</v>
      </c>
      <c r="H9">
        <v>0</v>
      </c>
      <c r="I9">
        <v>0</v>
      </c>
      <c r="J9">
        <v>0</v>
      </c>
      <c r="K9">
        <v>0</v>
      </c>
      <c r="L9">
        <v>0</v>
      </c>
      <c r="M9">
        <v>0</v>
      </c>
      <c r="N9">
        <v>0</v>
      </c>
      <c r="O9">
        <v>7.9989999999999997</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0.14199999999999999</v>
      </c>
      <c r="AM9">
        <v>0</v>
      </c>
      <c r="AO9">
        <v>8.17</v>
      </c>
      <c r="AP9">
        <v>8.17</v>
      </c>
      <c r="AQ9">
        <v>5.4470000000000001</v>
      </c>
      <c r="AR9">
        <v>0</v>
      </c>
      <c r="AS9">
        <v>0</v>
      </c>
      <c r="AT9" s="87">
        <v>0.66670746634026934</v>
      </c>
      <c r="AV9" t="s">
        <v>629</v>
      </c>
      <c r="BA9">
        <v>0.14199999999999999</v>
      </c>
      <c r="BB9">
        <v>0</v>
      </c>
      <c r="BC9">
        <v>7.9989999999999997</v>
      </c>
      <c r="BD9">
        <v>0</v>
      </c>
      <c r="BF9">
        <v>7.9989999999999997</v>
      </c>
      <c r="BI9">
        <v>2.9000000000000001E-2</v>
      </c>
      <c r="BJ9">
        <v>0</v>
      </c>
      <c r="BK9">
        <v>7.9989999999999997</v>
      </c>
      <c r="BL9">
        <v>0</v>
      </c>
      <c r="BM9">
        <v>0.14199999999999999</v>
      </c>
      <c r="BN9">
        <v>0</v>
      </c>
      <c r="BO9">
        <v>0.61</v>
      </c>
      <c r="BP9">
        <v>0</v>
      </c>
      <c r="BQ9" t="s">
        <v>625</v>
      </c>
      <c r="BR9" t="s">
        <v>625</v>
      </c>
      <c r="BS9">
        <v>8.17</v>
      </c>
      <c r="BV9" s="87">
        <v>3.5495716034271729E-3</v>
      </c>
      <c r="BW9" s="87">
        <v>1.060220318237454E-2</v>
      </c>
      <c r="BX9" s="87">
        <v>0.98584822521419835</v>
      </c>
      <c r="BY9" s="87">
        <v>0</v>
      </c>
      <c r="CA9" s="87">
        <v>1</v>
      </c>
      <c r="CD9">
        <v>3.5495700000000002E-3</v>
      </c>
      <c r="CG9" s="87">
        <v>-1.6034271727201344E-9</v>
      </c>
      <c r="CH9" s="102">
        <v>0</v>
      </c>
    </row>
    <row r="10" spans="1:88" x14ac:dyDescent="0.35">
      <c r="A10" t="s">
        <v>74</v>
      </c>
      <c r="B10" t="s">
        <v>84</v>
      </c>
      <c r="C10">
        <v>0</v>
      </c>
      <c r="D10">
        <v>1.4970000000000001</v>
      </c>
      <c r="E10">
        <v>0</v>
      </c>
      <c r="F10">
        <v>0</v>
      </c>
      <c r="G10">
        <v>0</v>
      </c>
      <c r="H10">
        <v>0</v>
      </c>
      <c r="I10">
        <v>0</v>
      </c>
      <c r="J10">
        <v>0</v>
      </c>
      <c r="K10">
        <v>0</v>
      </c>
      <c r="L10">
        <v>0</v>
      </c>
      <c r="M10">
        <v>0</v>
      </c>
      <c r="N10">
        <v>0</v>
      </c>
      <c r="O10">
        <v>0</v>
      </c>
      <c r="P10">
        <v>0</v>
      </c>
      <c r="Q10">
        <v>6.1035300000000001</v>
      </c>
      <c r="R10">
        <v>0</v>
      </c>
      <c r="S10">
        <v>0</v>
      </c>
      <c r="T10">
        <v>0</v>
      </c>
      <c r="U10">
        <v>0</v>
      </c>
      <c r="V10">
        <v>0</v>
      </c>
      <c r="W10">
        <v>0</v>
      </c>
      <c r="X10">
        <v>0</v>
      </c>
      <c r="Y10">
        <v>0</v>
      </c>
      <c r="Z10">
        <v>0</v>
      </c>
      <c r="AA10">
        <v>0</v>
      </c>
      <c r="AB10">
        <v>0</v>
      </c>
      <c r="AC10">
        <v>0</v>
      </c>
      <c r="AD10">
        <v>0</v>
      </c>
      <c r="AE10">
        <v>0</v>
      </c>
      <c r="AF10">
        <v>0</v>
      </c>
      <c r="AG10">
        <v>0</v>
      </c>
      <c r="AH10">
        <v>0</v>
      </c>
      <c r="AI10">
        <v>0</v>
      </c>
      <c r="AJ10">
        <v>22.832999999999998</v>
      </c>
      <c r="AK10">
        <v>0</v>
      </c>
      <c r="AL10">
        <v>0.56899999999999995</v>
      </c>
      <c r="AM10">
        <v>0</v>
      </c>
      <c r="AO10">
        <v>31.002529999999997</v>
      </c>
      <c r="AP10">
        <v>31.002529999999997</v>
      </c>
      <c r="AQ10">
        <v>22.777999999999999</v>
      </c>
      <c r="AR10">
        <v>0</v>
      </c>
      <c r="AS10">
        <v>0</v>
      </c>
      <c r="AT10" s="87">
        <v>0.73471423138692238</v>
      </c>
      <c r="AV10" t="s">
        <v>629</v>
      </c>
      <c r="BA10">
        <v>0.56899999999999995</v>
      </c>
      <c r="BB10">
        <v>0</v>
      </c>
      <c r="BC10">
        <v>6.1035300000000001</v>
      </c>
      <c r="BD10">
        <v>0</v>
      </c>
      <c r="BF10">
        <v>6.1035300000000001</v>
      </c>
      <c r="BI10">
        <v>1.4970000000000001</v>
      </c>
      <c r="BJ10">
        <v>0</v>
      </c>
      <c r="BK10">
        <v>6.1035300000000001</v>
      </c>
      <c r="BL10">
        <v>22.832999999999998</v>
      </c>
      <c r="BM10">
        <v>0.56899999999999995</v>
      </c>
      <c r="BN10">
        <v>0</v>
      </c>
      <c r="BO10">
        <v>0.61</v>
      </c>
      <c r="BP10">
        <v>0</v>
      </c>
      <c r="BQ10" t="s">
        <v>625</v>
      </c>
      <c r="BR10" t="s">
        <v>625</v>
      </c>
      <c r="BS10">
        <v>31.002529999999997</v>
      </c>
      <c r="BV10" s="87">
        <v>4.8286381788841114E-2</v>
      </c>
      <c r="BW10" s="87">
        <v>1.1195537912551007E-2</v>
      </c>
      <c r="BX10" s="87">
        <v>0.20402980014856856</v>
      </c>
      <c r="BY10" s="87">
        <v>0.73648828015003942</v>
      </c>
      <c r="CA10" s="87">
        <v>1</v>
      </c>
      <c r="CD10">
        <v>4.82864E-2</v>
      </c>
      <c r="CG10" s="87">
        <v>1.8211158886449752E-8</v>
      </c>
      <c r="CH10" s="102">
        <v>0</v>
      </c>
    </row>
    <row r="11" spans="1:88" x14ac:dyDescent="0.35">
      <c r="A11" t="s">
        <v>74</v>
      </c>
      <c r="B11" t="s">
        <v>85</v>
      </c>
      <c r="C11">
        <v>0</v>
      </c>
      <c r="D11">
        <v>0.13100000000000001</v>
      </c>
      <c r="E11">
        <v>0</v>
      </c>
      <c r="F11">
        <v>0</v>
      </c>
      <c r="G11">
        <v>0</v>
      </c>
      <c r="H11">
        <v>0</v>
      </c>
      <c r="I11">
        <v>0</v>
      </c>
      <c r="J11">
        <v>0</v>
      </c>
      <c r="K11">
        <v>0</v>
      </c>
      <c r="L11">
        <v>0</v>
      </c>
      <c r="M11">
        <v>0</v>
      </c>
      <c r="N11">
        <v>0</v>
      </c>
      <c r="O11">
        <v>0</v>
      </c>
      <c r="P11">
        <v>0</v>
      </c>
      <c r="Q11">
        <v>0</v>
      </c>
      <c r="R11">
        <v>0</v>
      </c>
      <c r="S11">
        <v>6.68</v>
      </c>
      <c r="T11">
        <v>0</v>
      </c>
      <c r="U11">
        <v>0</v>
      </c>
      <c r="V11">
        <v>0</v>
      </c>
      <c r="W11">
        <v>0</v>
      </c>
      <c r="X11">
        <v>0</v>
      </c>
      <c r="Y11">
        <v>0</v>
      </c>
      <c r="Z11">
        <v>0</v>
      </c>
      <c r="AA11">
        <v>0</v>
      </c>
      <c r="AB11">
        <v>0</v>
      </c>
      <c r="AC11">
        <v>0</v>
      </c>
      <c r="AD11">
        <v>0</v>
      </c>
      <c r="AE11">
        <v>0</v>
      </c>
      <c r="AF11">
        <v>0</v>
      </c>
      <c r="AG11">
        <v>0</v>
      </c>
      <c r="AH11">
        <v>0</v>
      </c>
      <c r="AI11">
        <v>0</v>
      </c>
      <c r="AJ11">
        <v>0</v>
      </c>
      <c r="AK11">
        <v>0</v>
      </c>
      <c r="AL11">
        <v>0.14299999999999999</v>
      </c>
      <c r="AM11">
        <v>0</v>
      </c>
      <c r="AO11">
        <v>6.9539999999999997</v>
      </c>
      <c r="AP11">
        <v>6.9539999999999997</v>
      </c>
      <c r="AQ11">
        <v>5.3150000000000004</v>
      </c>
      <c r="AR11">
        <v>0</v>
      </c>
      <c r="AS11">
        <v>0</v>
      </c>
      <c r="AT11" s="87">
        <v>0.76430831176301417</v>
      </c>
      <c r="AV11" t="s">
        <v>629</v>
      </c>
      <c r="BA11">
        <v>0.14299999999999999</v>
      </c>
      <c r="BB11">
        <v>0</v>
      </c>
      <c r="BC11">
        <v>0</v>
      </c>
      <c r="BD11">
        <v>6.68</v>
      </c>
      <c r="BF11">
        <v>6.68</v>
      </c>
      <c r="BI11">
        <v>0.13100000000000001</v>
      </c>
      <c r="BJ11">
        <v>0</v>
      </c>
      <c r="BK11">
        <v>6.68</v>
      </c>
      <c r="BL11">
        <v>0</v>
      </c>
      <c r="BM11">
        <v>0.14299999999999999</v>
      </c>
      <c r="BN11">
        <v>0</v>
      </c>
      <c r="BO11">
        <v>0.61</v>
      </c>
      <c r="BP11">
        <v>0</v>
      </c>
      <c r="BQ11" t="s">
        <v>625</v>
      </c>
      <c r="BR11" t="s">
        <v>625</v>
      </c>
      <c r="BS11">
        <v>6.9539999999999997</v>
      </c>
      <c r="BV11" s="87">
        <v>1.8838078803566295E-2</v>
      </c>
      <c r="BW11" s="87">
        <v>1.2543859649122805E-2</v>
      </c>
      <c r="BX11" s="87">
        <v>0.96861806154731089</v>
      </c>
      <c r="BY11" s="87">
        <v>0</v>
      </c>
      <c r="CA11" s="87">
        <v>1</v>
      </c>
      <c r="CD11">
        <v>1.88381E-2</v>
      </c>
      <c r="CG11" s="87">
        <v>2.1196433705461537E-8</v>
      </c>
      <c r="CH11" s="102">
        <v>0</v>
      </c>
    </row>
    <row r="12" spans="1:88" x14ac:dyDescent="0.35">
      <c r="A12" t="s">
        <v>74</v>
      </c>
      <c r="B12" t="s">
        <v>78</v>
      </c>
      <c r="C12">
        <v>0</v>
      </c>
      <c r="D12">
        <v>0.223</v>
      </c>
      <c r="E12">
        <v>0</v>
      </c>
      <c r="F12">
        <v>0</v>
      </c>
      <c r="G12">
        <v>0</v>
      </c>
      <c r="H12">
        <v>0</v>
      </c>
      <c r="I12">
        <v>0</v>
      </c>
      <c r="J12">
        <v>0</v>
      </c>
      <c r="K12">
        <v>0</v>
      </c>
      <c r="L12">
        <v>0</v>
      </c>
      <c r="M12">
        <v>0</v>
      </c>
      <c r="N12">
        <v>0</v>
      </c>
      <c r="O12">
        <v>6.6959999999999997</v>
      </c>
      <c r="P12">
        <v>1.895</v>
      </c>
      <c r="Q12">
        <v>2.504</v>
      </c>
      <c r="R12">
        <v>0</v>
      </c>
      <c r="S12">
        <v>0</v>
      </c>
      <c r="T12">
        <v>0</v>
      </c>
      <c r="U12">
        <v>1.573</v>
      </c>
      <c r="V12">
        <v>0</v>
      </c>
      <c r="W12">
        <v>0</v>
      </c>
      <c r="X12">
        <v>0</v>
      </c>
      <c r="Y12">
        <v>0</v>
      </c>
      <c r="Z12">
        <v>0</v>
      </c>
      <c r="AA12">
        <v>0</v>
      </c>
      <c r="AB12">
        <v>0</v>
      </c>
      <c r="AC12">
        <v>0</v>
      </c>
      <c r="AD12">
        <v>0</v>
      </c>
      <c r="AE12">
        <v>0</v>
      </c>
      <c r="AF12">
        <v>0</v>
      </c>
      <c r="AG12">
        <v>0</v>
      </c>
      <c r="AH12">
        <v>0</v>
      </c>
      <c r="AI12">
        <v>0</v>
      </c>
      <c r="AJ12">
        <v>0</v>
      </c>
      <c r="AK12">
        <v>0</v>
      </c>
      <c r="AL12">
        <v>0.17199999999999999</v>
      </c>
      <c r="AM12">
        <v>0</v>
      </c>
      <c r="AO12">
        <v>13.063000000000001</v>
      </c>
      <c r="AP12">
        <v>13.063000000000001</v>
      </c>
      <c r="AQ12">
        <v>7.4939999999999998</v>
      </c>
      <c r="AR12">
        <v>0</v>
      </c>
      <c r="AS12">
        <v>0</v>
      </c>
      <c r="AT12" s="87">
        <v>0.57368139018602149</v>
      </c>
      <c r="AV12" t="s">
        <v>629</v>
      </c>
      <c r="BA12">
        <v>0.17199999999999999</v>
      </c>
      <c r="BB12">
        <v>0</v>
      </c>
      <c r="BC12">
        <v>11.094999999999999</v>
      </c>
      <c r="BD12">
        <v>1.573</v>
      </c>
      <c r="BF12">
        <v>12.667999999999999</v>
      </c>
      <c r="BI12">
        <v>0.223</v>
      </c>
      <c r="BJ12">
        <v>0</v>
      </c>
      <c r="BK12">
        <v>12.667999999999999</v>
      </c>
      <c r="BL12">
        <v>0</v>
      </c>
      <c r="BM12">
        <v>0.17199999999999999</v>
      </c>
      <c r="BN12">
        <v>0</v>
      </c>
      <c r="BO12">
        <v>0.61</v>
      </c>
      <c r="BP12">
        <v>0</v>
      </c>
      <c r="BQ12" t="s">
        <v>625</v>
      </c>
      <c r="BR12" t="s">
        <v>625</v>
      </c>
      <c r="BS12">
        <v>13.063000000000001</v>
      </c>
      <c r="BV12" s="87">
        <v>1.7071116895047079E-2</v>
      </c>
      <c r="BW12" s="87">
        <v>8.0318456709790997E-3</v>
      </c>
      <c r="BX12" s="87">
        <v>0.97489703743397382</v>
      </c>
      <c r="BY12" s="87">
        <v>0</v>
      </c>
      <c r="CA12" s="87">
        <v>1</v>
      </c>
      <c r="CD12">
        <v>1.7071099999999999E-2</v>
      </c>
      <c r="CG12" s="87">
        <v>-1.6895047080106584E-8</v>
      </c>
      <c r="CH12" s="102">
        <v>0</v>
      </c>
    </row>
    <row r="13" spans="1:88" x14ac:dyDescent="0.35">
      <c r="A13" t="s">
        <v>74</v>
      </c>
      <c r="B13" t="s">
        <v>86</v>
      </c>
      <c r="C13">
        <v>0</v>
      </c>
      <c r="D13">
        <v>0</v>
      </c>
      <c r="E13">
        <v>0</v>
      </c>
      <c r="F13">
        <v>0</v>
      </c>
      <c r="G13">
        <v>0</v>
      </c>
      <c r="H13">
        <v>0</v>
      </c>
      <c r="I13">
        <v>0</v>
      </c>
      <c r="J13">
        <v>0</v>
      </c>
      <c r="K13">
        <v>0</v>
      </c>
      <c r="L13">
        <v>0</v>
      </c>
      <c r="M13">
        <v>0</v>
      </c>
      <c r="N13">
        <v>0</v>
      </c>
      <c r="O13">
        <v>3.6084900000000002</v>
      </c>
      <c r="P13">
        <v>8.10229</v>
      </c>
      <c r="Q13">
        <v>8.5350599999999996</v>
      </c>
      <c r="R13">
        <v>0</v>
      </c>
      <c r="S13">
        <v>0</v>
      </c>
      <c r="T13">
        <v>0</v>
      </c>
      <c r="U13">
        <v>0</v>
      </c>
      <c r="V13">
        <v>0</v>
      </c>
      <c r="W13">
        <v>0</v>
      </c>
      <c r="X13">
        <v>0</v>
      </c>
      <c r="Y13">
        <v>0</v>
      </c>
      <c r="Z13">
        <v>0</v>
      </c>
      <c r="AA13">
        <v>0</v>
      </c>
      <c r="AB13">
        <v>0</v>
      </c>
      <c r="AC13">
        <v>0</v>
      </c>
      <c r="AD13">
        <v>0</v>
      </c>
      <c r="AE13">
        <v>0</v>
      </c>
      <c r="AF13">
        <v>0</v>
      </c>
      <c r="AG13">
        <v>0</v>
      </c>
      <c r="AH13">
        <v>0</v>
      </c>
      <c r="AI13">
        <v>6.415</v>
      </c>
      <c r="AJ13">
        <v>23.58</v>
      </c>
      <c r="AK13">
        <v>0</v>
      </c>
      <c r="AL13">
        <v>1.17469</v>
      </c>
      <c r="AM13">
        <v>0</v>
      </c>
      <c r="AO13">
        <v>51.415529999999997</v>
      </c>
      <c r="AP13">
        <v>51.415529999999997</v>
      </c>
      <c r="AQ13">
        <v>41.463999999999999</v>
      </c>
      <c r="AR13">
        <v>0</v>
      </c>
      <c r="AS13">
        <v>0</v>
      </c>
      <c r="AT13" s="87">
        <v>0.80644894645645004</v>
      </c>
      <c r="AV13" t="s">
        <v>629</v>
      </c>
      <c r="BA13">
        <v>1.17469</v>
      </c>
      <c r="BB13">
        <v>0</v>
      </c>
      <c r="BC13">
        <v>20.245840000000001</v>
      </c>
      <c r="BD13">
        <v>0</v>
      </c>
      <c r="BF13">
        <v>20.245840000000001</v>
      </c>
      <c r="BI13">
        <v>0</v>
      </c>
      <c r="BJ13">
        <v>0</v>
      </c>
      <c r="BK13">
        <v>20.245840000000001</v>
      </c>
      <c r="BL13">
        <v>29.994999999999997</v>
      </c>
      <c r="BM13">
        <v>1.17469</v>
      </c>
      <c r="BN13">
        <v>0</v>
      </c>
      <c r="BO13">
        <v>0.61</v>
      </c>
      <c r="BP13">
        <v>0</v>
      </c>
      <c r="BQ13" t="s">
        <v>625</v>
      </c>
      <c r="BR13" t="s">
        <v>625</v>
      </c>
      <c r="BS13">
        <v>51.415529999999997</v>
      </c>
      <c r="BV13" s="87">
        <v>0</v>
      </c>
      <c r="BW13" s="87">
        <v>1.3936662716498302E-2</v>
      </c>
      <c r="BX13" s="87">
        <v>0.40267928970099121</v>
      </c>
      <c r="BY13" s="87">
        <v>0.58338404758251061</v>
      </c>
      <c r="CA13" s="87">
        <v>1</v>
      </c>
      <c r="CD13">
        <v>0</v>
      </c>
      <c r="CG13" s="87">
        <v>0</v>
      </c>
      <c r="CH13" s="102">
        <v>0</v>
      </c>
    </row>
    <row r="14" spans="1:88" x14ac:dyDescent="0.35">
      <c r="A14" t="s">
        <v>74</v>
      </c>
      <c r="B14" t="s">
        <v>87</v>
      </c>
      <c r="C14">
        <v>0</v>
      </c>
      <c r="D14">
        <v>3.11</v>
      </c>
      <c r="E14">
        <v>0</v>
      </c>
      <c r="F14">
        <v>0</v>
      </c>
      <c r="G14">
        <v>0</v>
      </c>
      <c r="H14">
        <v>0</v>
      </c>
      <c r="I14">
        <v>0</v>
      </c>
      <c r="J14">
        <v>0.472636</v>
      </c>
      <c r="K14">
        <v>0</v>
      </c>
      <c r="L14">
        <v>0</v>
      </c>
      <c r="M14">
        <v>57.0989</v>
      </c>
      <c r="N14">
        <v>2.8430300000000002</v>
      </c>
      <c r="O14">
        <v>31.444700000000001</v>
      </c>
      <c r="P14">
        <v>0.30960100000000002</v>
      </c>
      <c r="Q14">
        <v>15.631500000000001</v>
      </c>
      <c r="R14">
        <v>0</v>
      </c>
      <c r="S14">
        <v>2.49004</v>
      </c>
      <c r="T14">
        <v>0</v>
      </c>
      <c r="U14">
        <v>0</v>
      </c>
      <c r="V14">
        <v>0</v>
      </c>
      <c r="W14">
        <v>0</v>
      </c>
      <c r="X14">
        <v>0.73598399999999997</v>
      </c>
      <c r="Y14">
        <v>0</v>
      </c>
      <c r="Z14">
        <v>0</v>
      </c>
      <c r="AA14">
        <v>0</v>
      </c>
      <c r="AB14">
        <v>0</v>
      </c>
      <c r="AC14">
        <v>0</v>
      </c>
      <c r="AD14">
        <v>0</v>
      </c>
      <c r="AE14">
        <v>0</v>
      </c>
      <c r="AF14">
        <v>0</v>
      </c>
      <c r="AG14">
        <v>0</v>
      </c>
      <c r="AH14">
        <v>0</v>
      </c>
      <c r="AI14">
        <v>34.128</v>
      </c>
      <c r="AJ14">
        <v>0</v>
      </c>
      <c r="AK14">
        <v>0</v>
      </c>
      <c r="AL14">
        <v>5.2821600000000002</v>
      </c>
      <c r="AM14">
        <v>0</v>
      </c>
      <c r="AO14">
        <v>153.54655099999999</v>
      </c>
      <c r="AP14">
        <v>153.54655099999999</v>
      </c>
      <c r="AQ14">
        <v>117.41</v>
      </c>
      <c r="AR14">
        <v>0</v>
      </c>
      <c r="AS14">
        <v>0</v>
      </c>
      <c r="AT14" s="87">
        <v>0.7646541015434466</v>
      </c>
      <c r="AV14" t="s">
        <v>629</v>
      </c>
      <c r="BA14">
        <v>5.2821600000000002</v>
      </c>
      <c r="BB14">
        <v>0</v>
      </c>
      <c r="BC14">
        <v>107.327731</v>
      </c>
      <c r="BD14">
        <v>2.49004</v>
      </c>
      <c r="BF14">
        <v>110.553755</v>
      </c>
      <c r="BI14">
        <v>3.11</v>
      </c>
      <c r="BJ14">
        <v>0</v>
      </c>
      <c r="BK14">
        <v>109.81777099999999</v>
      </c>
      <c r="BL14">
        <v>35.336620000000003</v>
      </c>
      <c r="BM14">
        <v>5.2821600000000002</v>
      </c>
      <c r="BN14">
        <v>0</v>
      </c>
      <c r="BO14">
        <v>0.61</v>
      </c>
      <c r="BP14">
        <v>0</v>
      </c>
      <c r="BQ14" t="s">
        <v>625</v>
      </c>
      <c r="BR14" t="s">
        <v>625</v>
      </c>
      <c r="BS14">
        <v>153.54655099999999</v>
      </c>
      <c r="BV14" s="87">
        <v>2.0254443878716624E-2</v>
      </c>
      <c r="BW14" s="87">
        <v>2.0984630257178491E-2</v>
      </c>
      <c r="BX14" s="87">
        <v>0.72862472436779124</v>
      </c>
      <c r="BY14" s="87">
        <v>0.23013620149631367</v>
      </c>
      <c r="CA14" s="87">
        <v>1</v>
      </c>
      <c r="CD14">
        <v>2.0254399999999999E-2</v>
      </c>
      <c r="CG14" s="87">
        <v>-4.3878716625422864E-8</v>
      </c>
      <c r="CH14" s="102">
        <v>0</v>
      </c>
    </row>
    <row r="15" spans="1:88" x14ac:dyDescent="0.35">
      <c r="A15" t="s">
        <v>74</v>
      </c>
      <c r="B15" t="s">
        <v>88</v>
      </c>
      <c r="C15">
        <v>0</v>
      </c>
      <c r="D15">
        <v>1.3320000000000001</v>
      </c>
      <c r="E15">
        <v>0</v>
      </c>
      <c r="F15">
        <v>0</v>
      </c>
      <c r="G15">
        <v>0</v>
      </c>
      <c r="H15">
        <v>0</v>
      </c>
      <c r="I15">
        <v>0</v>
      </c>
      <c r="J15">
        <v>0</v>
      </c>
      <c r="K15">
        <v>0</v>
      </c>
      <c r="L15">
        <v>0</v>
      </c>
      <c r="M15">
        <v>14.86</v>
      </c>
      <c r="N15">
        <v>0.59199999999999997</v>
      </c>
      <c r="O15">
        <v>1.0649999999999999</v>
      </c>
      <c r="P15">
        <v>0</v>
      </c>
      <c r="Q15">
        <v>11.472</v>
      </c>
      <c r="R15">
        <v>0</v>
      </c>
      <c r="S15">
        <v>0</v>
      </c>
      <c r="T15">
        <v>0</v>
      </c>
      <c r="U15">
        <v>0</v>
      </c>
      <c r="V15">
        <v>0</v>
      </c>
      <c r="W15">
        <v>0</v>
      </c>
      <c r="X15">
        <v>0</v>
      </c>
      <c r="Y15">
        <v>0</v>
      </c>
      <c r="Z15">
        <v>0</v>
      </c>
      <c r="AA15">
        <v>0</v>
      </c>
      <c r="AB15">
        <v>0</v>
      </c>
      <c r="AC15">
        <v>0</v>
      </c>
      <c r="AD15">
        <v>0</v>
      </c>
      <c r="AE15">
        <v>0</v>
      </c>
      <c r="AF15">
        <v>0</v>
      </c>
      <c r="AG15">
        <v>0</v>
      </c>
      <c r="AH15">
        <v>0</v>
      </c>
      <c r="AI15">
        <v>7.2709999999999999</v>
      </c>
      <c r="AJ15">
        <v>3.6269999999999998</v>
      </c>
      <c r="AK15">
        <v>0</v>
      </c>
      <c r="AL15">
        <v>1.0429999999999999</v>
      </c>
      <c r="AM15">
        <v>0</v>
      </c>
      <c r="AO15">
        <v>41.262</v>
      </c>
      <c r="AP15">
        <v>41.262</v>
      </c>
      <c r="AQ15">
        <v>33.399000000000001</v>
      </c>
      <c r="AR15">
        <v>0</v>
      </c>
      <c r="AS15">
        <v>0</v>
      </c>
      <c r="AT15" s="87">
        <v>0.8094372546168388</v>
      </c>
      <c r="AV15" t="s">
        <v>629</v>
      </c>
      <c r="BA15">
        <v>1.0429999999999999</v>
      </c>
      <c r="BB15">
        <v>0</v>
      </c>
      <c r="BC15">
        <v>27.988999999999997</v>
      </c>
      <c r="BD15">
        <v>0</v>
      </c>
      <c r="BF15">
        <v>27.988999999999997</v>
      </c>
      <c r="BI15">
        <v>1.3320000000000001</v>
      </c>
      <c r="BJ15">
        <v>0</v>
      </c>
      <c r="BK15">
        <v>27.988999999999997</v>
      </c>
      <c r="BL15">
        <v>10.898</v>
      </c>
      <c r="BM15">
        <v>1.0429999999999999</v>
      </c>
      <c r="BN15">
        <v>0</v>
      </c>
      <c r="BO15">
        <v>0.61</v>
      </c>
      <c r="BP15">
        <v>0</v>
      </c>
      <c r="BQ15" t="s">
        <v>625</v>
      </c>
      <c r="BR15" t="s">
        <v>625</v>
      </c>
      <c r="BS15">
        <v>41.261999999999993</v>
      </c>
      <c r="BV15" s="87">
        <v>3.2281518103824347E-2</v>
      </c>
      <c r="BW15" s="87">
        <v>1.5419271969366488E-2</v>
      </c>
      <c r="BX15" s="87">
        <v>0.68818210459987406</v>
      </c>
      <c r="BY15" s="87">
        <v>0.26411710532693522</v>
      </c>
      <c r="CA15" s="87">
        <v>1</v>
      </c>
      <c r="CD15">
        <v>3.2281499999999998E-2</v>
      </c>
      <c r="CG15" s="87">
        <v>-1.8103824349358089E-8</v>
      </c>
      <c r="CH15" s="102">
        <v>0</v>
      </c>
    </row>
    <row r="16" spans="1:88" x14ac:dyDescent="0.35">
      <c r="A16" t="s">
        <v>74</v>
      </c>
      <c r="B16" t="s">
        <v>89</v>
      </c>
      <c r="C16">
        <v>0</v>
      </c>
      <c r="D16">
        <v>0.621</v>
      </c>
      <c r="E16">
        <v>0</v>
      </c>
      <c r="F16">
        <v>0</v>
      </c>
      <c r="G16">
        <v>0</v>
      </c>
      <c r="H16">
        <v>0</v>
      </c>
      <c r="I16">
        <v>0</v>
      </c>
      <c r="J16">
        <v>0</v>
      </c>
      <c r="K16">
        <v>0</v>
      </c>
      <c r="L16">
        <v>0</v>
      </c>
      <c r="M16">
        <v>0</v>
      </c>
      <c r="N16">
        <v>0</v>
      </c>
      <c r="O16">
        <v>0</v>
      </c>
      <c r="P16">
        <v>0</v>
      </c>
      <c r="Q16">
        <v>3.32</v>
      </c>
      <c r="R16">
        <v>0</v>
      </c>
      <c r="S16">
        <v>0</v>
      </c>
      <c r="T16">
        <v>0</v>
      </c>
      <c r="U16">
        <v>0</v>
      </c>
      <c r="V16">
        <v>0</v>
      </c>
      <c r="W16">
        <v>0</v>
      </c>
      <c r="X16">
        <v>0</v>
      </c>
      <c r="Y16">
        <v>0</v>
      </c>
      <c r="Z16">
        <v>0</v>
      </c>
      <c r="AA16">
        <v>0</v>
      </c>
      <c r="AB16">
        <v>0</v>
      </c>
      <c r="AC16">
        <v>0</v>
      </c>
      <c r="AD16">
        <v>0</v>
      </c>
      <c r="AE16">
        <v>0</v>
      </c>
      <c r="AF16">
        <v>0</v>
      </c>
      <c r="AG16">
        <v>0</v>
      </c>
      <c r="AH16">
        <v>0</v>
      </c>
      <c r="AI16">
        <v>0</v>
      </c>
      <c r="AJ16">
        <v>12.824999999999999</v>
      </c>
      <c r="AK16">
        <v>0</v>
      </c>
      <c r="AL16">
        <v>4.7E-2</v>
      </c>
      <c r="AM16">
        <v>0</v>
      </c>
      <c r="AO16">
        <v>16.812999999999999</v>
      </c>
      <c r="AP16">
        <v>16.812999999999999</v>
      </c>
      <c r="AQ16">
        <v>15.205</v>
      </c>
      <c r="AR16">
        <v>0</v>
      </c>
      <c r="AS16">
        <v>0</v>
      </c>
      <c r="AT16" s="87">
        <v>0.90435972164396605</v>
      </c>
      <c r="AV16" t="s">
        <v>629</v>
      </c>
      <c r="BA16">
        <v>4.7E-2</v>
      </c>
      <c r="BB16">
        <v>0</v>
      </c>
      <c r="BC16">
        <v>3.32</v>
      </c>
      <c r="BD16">
        <v>0</v>
      </c>
      <c r="BF16">
        <v>3.32</v>
      </c>
      <c r="BI16">
        <v>0.621</v>
      </c>
      <c r="BJ16">
        <v>0</v>
      </c>
      <c r="BK16">
        <v>3.32</v>
      </c>
      <c r="BL16">
        <v>12.824999999999999</v>
      </c>
      <c r="BM16">
        <v>4.7E-2</v>
      </c>
      <c r="BN16">
        <v>0</v>
      </c>
      <c r="BO16">
        <v>0.61</v>
      </c>
      <c r="BP16">
        <v>0</v>
      </c>
      <c r="BQ16" t="s">
        <v>625</v>
      </c>
      <c r="BR16" t="s">
        <v>625</v>
      </c>
      <c r="BS16">
        <v>16.812999999999999</v>
      </c>
      <c r="BV16" s="87">
        <v>3.6935704514363885E-2</v>
      </c>
      <c r="BW16" s="87">
        <v>1.7052280973056564E-3</v>
      </c>
      <c r="BX16" s="87">
        <v>0.19855647415690242</v>
      </c>
      <c r="BY16" s="87">
        <v>0.76280259323142807</v>
      </c>
      <c r="CA16" s="87">
        <v>1</v>
      </c>
      <c r="CD16">
        <v>3.6935700000000002E-2</v>
      </c>
      <c r="CG16" s="87">
        <v>-4.5143638827127575E-9</v>
      </c>
      <c r="CH16" s="102">
        <v>0</v>
      </c>
    </row>
    <row r="17" spans="1:86" x14ac:dyDescent="0.35">
      <c r="A17" t="s">
        <v>74</v>
      </c>
      <c r="B17" t="s">
        <v>111</v>
      </c>
      <c r="C17">
        <v>0</v>
      </c>
      <c r="D17">
        <v>0</v>
      </c>
      <c r="E17">
        <v>0</v>
      </c>
      <c r="F17">
        <v>0</v>
      </c>
      <c r="G17">
        <v>0</v>
      </c>
      <c r="H17">
        <v>0</v>
      </c>
      <c r="I17">
        <v>0</v>
      </c>
      <c r="J17">
        <v>0</v>
      </c>
      <c r="K17">
        <v>0</v>
      </c>
      <c r="L17">
        <v>0</v>
      </c>
      <c r="M17">
        <v>0</v>
      </c>
      <c r="N17">
        <v>0</v>
      </c>
      <c r="O17">
        <v>0</v>
      </c>
      <c r="P17">
        <v>0</v>
      </c>
      <c r="Q17">
        <v>15.6471</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1E-3</v>
      </c>
      <c r="AM17">
        <v>0</v>
      </c>
      <c r="AO17">
        <v>15.648099999999999</v>
      </c>
      <c r="AP17">
        <v>15.648099999999999</v>
      </c>
      <c r="AQ17">
        <v>11.010999999999999</v>
      </c>
      <c r="AR17">
        <v>0</v>
      </c>
      <c r="AS17">
        <v>0</v>
      </c>
      <c r="AT17" s="87">
        <v>0.70366370358062635</v>
      </c>
      <c r="AV17" t="s">
        <v>629</v>
      </c>
      <c r="BA17">
        <v>1E-3</v>
      </c>
      <c r="BB17">
        <v>0</v>
      </c>
      <c r="BC17">
        <v>15.6471</v>
      </c>
      <c r="BD17">
        <v>0</v>
      </c>
      <c r="BF17">
        <v>15.6471</v>
      </c>
      <c r="BI17">
        <v>0</v>
      </c>
      <c r="BJ17">
        <v>0</v>
      </c>
      <c r="BK17">
        <v>15.6471</v>
      </c>
      <c r="BL17">
        <v>0</v>
      </c>
      <c r="BM17">
        <v>1E-3</v>
      </c>
      <c r="BN17">
        <v>0</v>
      </c>
      <c r="BO17">
        <v>0.61</v>
      </c>
      <c r="BP17">
        <v>0</v>
      </c>
      <c r="BQ17" t="s">
        <v>625</v>
      </c>
      <c r="BR17" t="s">
        <v>625</v>
      </c>
      <c r="BS17">
        <v>15.648099999999999</v>
      </c>
      <c r="BV17" s="87">
        <v>0</v>
      </c>
      <c r="BW17" s="87">
        <v>3.8982368466459188E-5</v>
      </c>
      <c r="BX17" s="87">
        <v>0.99996101763153356</v>
      </c>
      <c r="BY17" s="87">
        <v>0</v>
      </c>
      <c r="CA17" s="87">
        <v>1</v>
      </c>
      <c r="CD17">
        <v>0</v>
      </c>
      <c r="CG17" s="87">
        <v>0</v>
      </c>
      <c r="CH17" s="102">
        <v>0</v>
      </c>
    </row>
    <row r="18" spans="1:86" x14ac:dyDescent="0.35">
      <c r="A18" t="s">
        <v>74</v>
      </c>
      <c r="B18" t="s">
        <v>90</v>
      </c>
      <c r="C18">
        <v>0</v>
      </c>
      <c r="D18">
        <v>0.28199999999999997</v>
      </c>
      <c r="E18">
        <v>0</v>
      </c>
      <c r="F18">
        <v>0</v>
      </c>
      <c r="G18">
        <v>0</v>
      </c>
      <c r="H18">
        <v>0</v>
      </c>
      <c r="I18">
        <v>0</v>
      </c>
      <c r="J18">
        <v>0</v>
      </c>
      <c r="K18">
        <v>0</v>
      </c>
      <c r="L18">
        <v>0</v>
      </c>
      <c r="M18">
        <v>0</v>
      </c>
      <c r="N18">
        <v>0</v>
      </c>
      <c r="O18">
        <v>0</v>
      </c>
      <c r="P18">
        <v>0</v>
      </c>
      <c r="Q18">
        <v>15.582000000000001</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0.29599999999999999</v>
      </c>
      <c r="AM18">
        <v>0</v>
      </c>
      <c r="AO18">
        <v>16.16</v>
      </c>
      <c r="AP18">
        <v>16.16</v>
      </c>
      <c r="AQ18">
        <v>11.163</v>
      </c>
      <c r="AR18">
        <v>0</v>
      </c>
      <c r="AS18">
        <v>0</v>
      </c>
      <c r="AT18" s="87">
        <v>0.690779702970297</v>
      </c>
      <c r="AV18" t="s">
        <v>629</v>
      </c>
      <c r="BA18">
        <v>0.29599999999999999</v>
      </c>
      <c r="BB18">
        <v>0</v>
      </c>
      <c r="BC18">
        <v>15.582000000000001</v>
      </c>
      <c r="BD18">
        <v>0</v>
      </c>
      <c r="BF18">
        <v>15.582000000000001</v>
      </c>
      <c r="BI18">
        <v>0.28199999999999997</v>
      </c>
      <c r="BJ18">
        <v>0</v>
      </c>
      <c r="BK18">
        <v>15.582000000000001</v>
      </c>
      <c r="BL18">
        <v>0</v>
      </c>
      <c r="BM18">
        <v>0.29599999999999999</v>
      </c>
      <c r="BN18">
        <v>0</v>
      </c>
      <c r="BO18">
        <v>0.61</v>
      </c>
      <c r="BP18">
        <v>0</v>
      </c>
      <c r="BQ18" t="s">
        <v>625</v>
      </c>
      <c r="BR18" t="s">
        <v>625</v>
      </c>
      <c r="BS18">
        <v>16.16</v>
      </c>
      <c r="BV18" s="87">
        <v>1.7450495049504949E-2</v>
      </c>
      <c r="BW18" s="87">
        <v>1.1173267326732673E-2</v>
      </c>
      <c r="BX18" s="87">
        <v>0.97137623762376235</v>
      </c>
      <c r="BY18" s="87">
        <v>0</v>
      </c>
      <c r="CA18" s="87">
        <v>1</v>
      </c>
      <c r="CD18">
        <v>1.7450500000000001E-2</v>
      </c>
      <c r="CG18" s="87">
        <v>4.9504950520862234E-9</v>
      </c>
      <c r="CH18" s="102">
        <v>0</v>
      </c>
    </row>
    <row r="19" spans="1:86" x14ac:dyDescent="0.35">
      <c r="A19" t="s">
        <v>74</v>
      </c>
      <c r="B19" t="s">
        <v>91</v>
      </c>
      <c r="C19">
        <v>0</v>
      </c>
      <c r="D19">
        <v>9.0790000000000006</v>
      </c>
      <c r="E19">
        <v>0</v>
      </c>
      <c r="F19">
        <v>0</v>
      </c>
      <c r="G19">
        <v>0</v>
      </c>
      <c r="H19">
        <v>0</v>
      </c>
      <c r="I19">
        <v>0</v>
      </c>
      <c r="J19">
        <v>0</v>
      </c>
      <c r="K19">
        <v>0</v>
      </c>
      <c r="L19">
        <v>0</v>
      </c>
      <c r="M19">
        <v>43.405000000000001</v>
      </c>
      <c r="N19">
        <v>26.425000000000001</v>
      </c>
      <c r="O19">
        <v>0.52300000000000002</v>
      </c>
      <c r="P19">
        <v>17.431999999999999</v>
      </c>
      <c r="Q19">
        <v>8.0589999999999993</v>
      </c>
      <c r="R19">
        <v>0</v>
      </c>
      <c r="S19">
        <v>0</v>
      </c>
      <c r="T19">
        <v>0</v>
      </c>
      <c r="U19">
        <v>0</v>
      </c>
      <c r="V19">
        <v>0</v>
      </c>
      <c r="W19">
        <v>0</v>
      </c>
      <c r="X19">
        <v>0</v>
      </c>
      <c r="Y19">
        <v>0</v>
      </c>
      <c r="Z19">
        <v>0</v>
      </c>
      <c r="AA19">
        <v>0</v>
      </c>
      <c r="AB19">
        <v>0</v>
      </c>
      <c r="AC19">
        <v>0</v>
      </c>
      <c r="AD19">
        <v>0</v>
      </c>
      <c r="AE19">
        <v>0</v>
      </c>
      <c r="AF19">
        <v>0</v>
      </c>
      <c r="AG19">
        <v>0</v>
      </c>
      <c r="AH19">
        <v>0</v>
      </c>
      <c r="AI19">
        <v>22.789000000000001</v>
      </c>
      <c r="AJ19">
        <v>0</v>
      </c>
      <c r="AK19">
        <v>0</v>
      </c>
      <c r="AL19">
        <v>2.36</v>
      </c>
      <c r="AM19">
        <v>0</v>
      </c>
      <c r="AO19">
        <v>130.072</v>
      </c>
      <c r="AP19">
        <v>130.072</v>
      </c>
      <c r="AQ19">
        <v>95.91</v>
      </c>
      <c r="AR19">
        <v>0</v>
      </c>
      <c r="AS19">
        <v>0</v>
      </c>
      <c r="AT19" s="87">
        <v>0.73736084630051046</v>
      </c>
      <c r="AV19" t="s">
        <v>629</v>
      </c>
      <c r="BA19">
        <v>2.36</v>
      </c>
      <c r="BB19">
        <v>0</v>
      </c>
      <c r="BC19">
        <v>95.843999999999994</v>
      </c>
      <c r="BD19">
        <v>0</v>
      </c>
      <c r="BF19">
        <v>95.843999999999994</v>
      </c>
      <c r="BI19">
        <v>9.0790000000000006</v>
      </c>
      <c r="BJ19">
        <v>0</v>
      </c>
      <c r="BK19">
        <v>95.843999999999994</v>
      </c>
      <c r="BL19">
        <v>22.789000000000001</v>
      </c>
      <c r="BM19">
        <v>2.36</v>
      </c>
      <c r="BN19">
        <v>0</v>
      </c>
      <c r="BO19">
        <v>0.61</v>
      </c>
      <c r="BP19">
        <v>0</v>
      </c>
      <c r="BQ19" t="s">
        <v>625</v>
      </c>
      <c r="BR19" t="s">
        <v>625</v>
      </c>
      <c r="BS19">
        <v>130.072</v>
      </c>
      <c r="BV19" s="87">
        <v>6.9799803185927795E-2</v>
      </c>
      <c r="BW19" s="87">
        <v>1.1067716341718433E-2</v>
      </c>
      <c r="BX19" s="87">
        <v>0.74392951596039114</v>
      </c>
      <c r="BY19" s="87">
        <v>0.1752029645119626</v>
      </c>
      <c r="CA19" s="87">
        <v>1</v>
      </c>
      <c r="CD19">
        <v>6.9799799999999995E-2</v>
      </c>
      <c r="CG19" s="87">
        <v>-3.1859277993540047E-9</v>
      </c>
      <c r="CH19" s="102">
        <v>0</v>
      </c>
    </row>
    <row r="20" spans="1:86" x14ac:dyDescent="0.35">
      <c r="A20" t="s">
        <v>74</v>
      </c>
      <c r="B20" t="s">
        <v>110</v>
      </c>
      <c r="C20">
        <v>0</v>
      </c>
      <c r="D20">
        <v>1.2270000000000001</v>
      </c>
      <c r="E20">
        <v>0</v>
      </c>
      <c r="F20">
        <v>0</v>
      </c>
      <c r="G20">
        <v>0</v>
      </c>
      <c r="H20">
        <v>0</v>
      </c>
      <c r="I20">
        <v>0</v>
      </c>
      <c r="J20">
        <v>0</v>
      </c>
      <c r="K20">
        <v>0</v>
      </c>
      <c r="L20">
        <v>0</v>
      </c>
      <c r="M20">
        <v>17.978000000000002</v>
      </c>
      <c r="N20">
        <v>10.186</v>
      </c>
      <c r="O20">
        <v>3.8780000000000001</v>
      </c>
      <c r="P20">
        <v>1.73</v>
      </c>
      <c r="Q20">
        <v>7.5119999999999996</v>
      </c>
      <c r="R20">
        <v>0</v>
      </c>
      <c r="S20">
        <v>0</v>
      </c>
      <c r="T20">
        <v>0</v>
      </c>
      <c r="U20">
        <v>0</v>
      </c>
      <c r="V20">
        <v>0</v>
      </c>
      <c r="W20">
        <v>0</v>
      </c>
      <c r="X20">
        <v>0</v>
      </c>
      <c r="Y20">
        <v>0</v>
      </c>
      <c r="Z20">
        <v>0</v>
      </c>
      <c r="AA20">
        <v>0</v>
      </c>
      <c r="AB20">
        <v>0</v>
      </c>
      <c r="AC20">
        <v>0</v>
      </c>
      <c r="AD20">
        <v>0</v>
      </c>
      <c r="AE20">
        <v>0</v>
      </c>
      <c r="AF20">
        <v>0</v>
      </c>
      <c r="AG20">
        <v>0</v>
      </c>
      <c r="AH20">
        <v>0</v>
      </c>
      <c r="AI20">
        <v>8.5549999999999997</v>
      </c>
      <c r="AJ20">
        <v>0</v>
      </c>
      <c r="AK20">
        <v>0</v>
      </c>
      <c r="AL20">
        <v>1.3839999999999999</v>
      </c>
      <c r="AM20">
        <v>0</v>
      </c>
      <c r="AO20">
        <v>52.45</v>
      </c>
      <c r="AP20">
        <v>52.45</v>
      </c>
      <c r="AQ20">
        <v>36.518000000000001</v>
      </c>
      <c r="AR20">
        <v>0</v>
      </c>
      <c r="AS20">
        <v>0</v>
      </c>
      <c r="AT20" s="87">
        <v>0.69624404194470924</v>
      </c>
      <c r="AV20" t="s">
        <v>629</v>
      </c>
      <c r="BA20">
        <v>1.3839999999999999</v>
      </c>
      <c r="BB20">
        <v>0</v>
      </c>
      <c r="BC20">
        <v>41.283999999999999</v>
      </c>
      <c r="BD20">
        <v>0</v>
      </c>
      <c r="BF20">
        <v>41.283999999999999</v>
      </c>
      <c r="BI20">
        <v>1.2270000000000001</v>
      </c>
      <c r="BJ20">
        <v>0</v>
      </c>
      <c r="BK20">
        <v>41.283999999999999</v>
      </c>
      <c r="BL20">
        <v>8.5549999999999997</v>
      </c>
      <c r="BM20">
        <v>1.3839999999999999</v>
      </c>
      <c r="BN20">
        <v>0</v>
      </c>
      <c r="BO20">
        <v>0.61</v>
      </c>
      <c r="BP20">
        <v>0</v>
      </c>
      <c r="BQ20" t="s">
        <v>625</v>
      </c>
      <c r="BR20" t="s">
        <v>625</v>
      </c>
      <c r="BS20">
        <v>52.449999999999996</v>
      </c>
      <c r="BV20" s="87">
        <v>2.339370829361297E-2</v>
      </c>
      <c r="BW20" s="87">
        <v>1.6096091515729265E-2</v>
      </c>
      <c r="BX20" s="87">
        <v>0.79740247855100099</v>
      </c>
      <c r="BY20" s="87">
        <v>0.16310772163965681</v>
      </c>
      <c r="CA20" s="87">
        <v>1</v>
      </c>
      <c r="CD20">
        <v>2.33937E-2</v>
      </c>
      <c r="CG20" s="87">
        <v>-8.2936129700006411E-9</v>
      </c>
      <c r="CH20" s="102">
        <v>0</v>
      </c>
    </row>
    <row r="21" spans="1:86" x14ac:dyDescent="0.35">
      <c r="A21" t="s">
        <v>74</v>
      </c>
      <c r="B21" t="s">
        <v>99</v>
      </c>
      <c r="C21">
        <v>0</v>
      </c>
      <c r="D21">
        <v>1.0999999999999999E-2</v>
      </c>
      <c r="E21">
        <v>0</v>
      </c>
      <c r="F21">
        <v>0</v>
      </c>
      <c r="G21">
        <v>0</v>
      </c>
      <c r="H21">
        <v>0</v>
      </c>
      <c r="I21">
        <v>0</v>
      </c>
      <c r="J21">
        <v>0</v>
      </c>
      <c r="K21">
        <v>0</v>
      </c>
      <c r="L21">
        <v>0</v>
      </c>
      <c r="M21">
        <v>8.8040000000000003</v>
      </c>
      <c r="N21">
        <v>0</v>
      </c>
      <c r="O21">
        <v>7.8840000000000003</v>
      </c>
      <c r="P21">
        <v>4.51</v>
      </c>
      <c r="Q21">
        <v>1.7130000000000001</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0.42299999999999999</v>
      </c>
      <c r="AM21">
        <v>0</v>
      </c>
      <c r="AO21">
        <v>23.344999999999995</v>
      </c>
      <c r="AP21">
        <v>23.344999999999995</v>
      </c>
      <c r="AQ21">
        <v>15.917999999999999</v>
      </c>
      <c r="AR21">
        <v>0</v>
      </c>
      <c r="AS21">
        <v>0</v>
      </c>
      <c r="AT21" s="87">
        <v>0.68185907046476768</v>
      </c>
      <c r="AV21" t="s">
        <v>629</v>
      </c>
      <c r="BA21">
        <v>0.42299999999999999</v>
      </c>
      <c r="BB21">
        <v>0</v>
      </c>
      <c r="BC21">
        <v>22.911000000000001</v>
      </c>
      <c r="BD21">
        <v>0</v>
      </c>
      <c r="BF21">
        <v>22.911000000000001</v>
      </c>
      <c r="BI21">
        <v>1.0999999999999999E-2</v>
      </c>
      <c r="BJ21">
        <v>0</v>
      </c>
      <c r="BK21">
        <v>22.911000000000001</v>
      </c>
      <c r="BL21">
        <v>0</v>
      </c>
      <c r="BM21">
        <v>0.42299999999999999</v>
      </c>
      <c r="BN21">
        <v>0</v>
      </c>
      <c r="BO21">
        <v>0.61</v>
      </c>
      <c r="BP21">
        <v>0</v>
      </c>
      <c r="BQ21" t="s">
        <v>625</v>
      </c>
      <c r="BR21" t="s">
        <v>625</v>
      </c>
      <c r="BS21">
        <v>23.344999999999999</v>
      </c>
      <c r="BV21" s="87">
        <v>4.7119297494110088E-4</v>
      </c>
      <c r="BW21" s="87">
        <v>1.1052902120368387E-2</v>
      </c>
      <c r="BX21" s="87">
        <v>0.98847590490469062</v>
      </c>
      <c r="BY21" s="87">
        <v>0</v>
      </c>
      <c r="CA21" s="87">
        <v>1</v>
      </c>
      <c r="CD21">
        <v>4.7119300000000001E-4</v>
      </c>
      <c r="CG21" s="87">
        <v>2.5058899128915096E-11</v>
      </c>
      <c r="CH21" s="102">
        <v>0</v>
      </c>
    </row>
    <row r="22" spans="1:86" x14ac:dyDescent="0.35">
      <c r="A22" t="s">
        <v>74</v>
      </c>
      <c r="B22" t="s">
        <v>119</v>
      </c>
      <c r="C22">
        <v>0</v>
      </c>
      <c r="D22">
        <v>0.13400000000000001</v>
      </c>
      <c r="E22">
        <v>0</v>
      </c>
      <c r="F22">
        <v>0</v>
      </c>
      <c r="G22">
        <v>0</v>
      </c>
      <c r="H22">
        <v>0</v>
      </c>
      <c r="I22">
        <v>0</v>
      </c>
      <c r="J22">
        <v>0</v>
      </c>
      <c r="K22">
        <v>0</v>
      </c>
      <c r="L22">
        <v>0</v>
      </c>
      <c r="M22">
        <v>0</v>
      </c>
      <c r="N22">
        <v>0</v>
      </c>
      <c r="O22">
        <v>0</v>
      </c>
      <c r="P22">
        <v>0</v>
      </c>
      <c r="Q22">
        <v>0</v>
      </c>
      <c r="R22">
        <v>2.6110000000000002</v>
      </c>
      <c r="S22">
        <v>0</v>
      </c>
      <c r="T22">
        <v>0</v>
      </c>
      <c r="U22">
        <v>0</v>
      </c>
      <c r="V22">
        <v>0</v>
      </c>
      <c r="W22">
        <v>0</v>
      </c>
      <c r="X22">
        <v>0</v>
      </c>
      <c r="Y22">
        <v>0</v>
      </c>
      <c r="Z22">
        <v>0</v>
      </c>
      <c r="AA22">
        <v>0</v>
      </c>
      <c r="AB22">
        <v>0</v>
      </c>
      <c r="AC22">
        <v>0</v>
      </c>
      <c r="AD22">
        <v>0</v>
      </c>
      <c r="AE22">
        <v>0</v>
      </c>
      <c r="AF22">
        <v>0</v>
      </c>
      <c r="AG22">
        <v>1.026</v>
      </c>
      <c r="AH22">
        <v>1.425</v>
      </c>
      <c r="AI22">
        <v>0</v>
      </c>
      <c r="AJ22">
        <v>0</v>
      </c>
      <c r="AK22">
        <v>0</v>
      </c>
      <c r="AL22">
        <v>0.106</v>
      </c>
      <c r="AM22">
        <v>0</v>
      </c>
      <c r="AO22">
        <v>5.3019999999999996</v>
      </c>
      <c r="AP22">
        <v>5.3019999999999996</v>
      </c>
      <c r="AQ22">
        <v>3.5350000000000001</v>
      </c>
      <c r="AR22">
        <v>0</v>
      </c>
      <c r="AS22">
        <v>0</v>
      </c>
      <c r="AT22" s="87">
        <v>0.66672953602414187</v>
      </c>
      <c r="AV22" t="s">
        <v>629</v>
      </c>
      <c r="BA22">
        <v>1.1320000000000001</v>
      </c>
      <c r="BB22">
        <v>0</v>
      </c>
      <c r="BC22">
        <v>0</v>
      </c>
      <c r="BD22">
        <v>2.6110000000000002</v>
      </c>
      <c r="BF22">
        <v>2.6110000000000002</v>
      </c>
      <c r="BI22">
        <v>0.13400000000000001</v>
      </c>
      <c r="BJ22">
        <v>0</v>
      </c>
      <c r="BK22">
        <v>2.6110000000000002</v>
      </c>
      <c r="BL22">
        <v>1.425</v>
      </c>
      <c r="BM22">
        <v>1.1320000000000001</v>
      </c>
      <c r="BN22">
        <v>0</v>
      </c>
      <c r="BO22">
        <v>0.61</v>
      </c>
      <c r="BP22">
        <v>0</v>
      </c>
      <c r="BQ22" t="s">
        <v>625</v>
      </c>
      <c r="BR22" t="s">
        <v>625</v>
      </c>
      <c r="BS22">
        <v>5.3019999999999996</v>
      </c>
      <c r="BV22" s="87">
        <v>2.5273481705016979E-2</v>
      </c>
      <c r="BW22" s="87">
        <v>0.13023764617125613</v>
      </c>
      <c r="BX22" s="87">
        <v>0.5757223689173897</v>
      </c>
      <c r="BY22" s="87">
        <v>0.26876650320633727</v>
      </c>
      <c r="CA22" s="87">
        <v>1</v>
      </c>
      <c r="CD22">
        <v>2.5273500000000001E-2</v>
      </c>
      <c r="CG22" s="87">
        <v>1.8294983021582834E-8</v>
      </c>
      <c r="CH22" s="102">
        <v>0</v>
      </c>
    </row>
    <row r="23" spans="1:86" x14ac:dyDescent="0.35">
      <c r="A23" t="s">
        <v>74</v>
      </c>
      <c r="B23" t="s">
        <v>79</v>
      </c>
      <c r="C23">
        <v>0</v>
      </c>
      <c r="D23">
        <v>0.17199999999999999</v>
      </c>
      <c r="E23">
        <v>0</v>
      </c>
      <c r="F23">
        <v>0</v>
      </c>
      <c r="G23">
        <v>0</v>
      </c>
      <c r="H23">
        <v>0</v>
      </c>
      <c r="I23">
        <v>0</v>
      </c>
      <c r="J23">
        <v>0</v>
      </c>
      <c r="K23">
        <v>0</v>
      </c>
      <c r="L23">
        <v>0</v>
      </c>
      <c r="M23">
        <v>0</v>
      </c>
      <c r="N23">
        <v>0</v>
      </c>
      <c r="O23">
        <v>0</v>
      </c>
      <c r="P23">
        <v>0</v>
      </c>
      <c r="Q23">
        <v>0</v>
      </c>
      <c r="R23">
        <v>5.2110000000000003</v>
      </c>
      <c r="S23">
        <v>0</v>
      </c>
      <c r="T23">
        <v>0</v>
      </c>
      <c r="U23">
        <v>0</v>
      </c>
      <c r="V23">
        <v>0</v>
      </c>
      <c r="W23">
        <v>0</v>
      </c>
      <c r="X23">
        <v>0</v>
      </c>
      <c r="Y23">
        <v>0</v>
      </c>
      <c r="Z23">
        <v>0</v>
      </c>
      <c r="AA23">
        <v>0</v>
      </c>
      <c r="AB23">
        <v>0</v>
      </c>
      <c r="AC23">
        <v>0</v>
      </c>
      <c r="AD23">
        <v>0</v>
      </c>
      <c r="AE23">
        <v>0</v>
      </c>
      <c r="AF23">
        <v>0</v>
      </c>
      <c r="AG23">
        <v>0</v>
      </c>
      <c r="AH23">
        <v>0</v>
      </c>
      <c r="AI23">
        <v>0</v>
      </c>
      <c r="AJ23">
        <v>0</v>
      </c>
      <c r="AK23">
        <v>0</v>
      </c>
      <c r="AL23">
        <v>0.109</v>
      </c>
      <c r="AM23">
        <v>0</v>
      </c>
      <c r="AO23">
        <v>5.492</v>
      </c>
      <c r="AP23">
        <v>5.492</v>
      </c>
      <c r="AQ23">
        <v>4.0270000000000001</v>
      </c>
      <c r="AR23">
        <v>0</v>
      </c>
      <c r="AS23">
        <v>0</v>
      </c>
      <c r="AT23" s="87">
        <v>0.7332483612527313</v>
      </c>
      <c r="AV23" t="s">
        <v>629</v>
      </c>
      <c r="BA23">
        <v>0.109</v>
      </c>
      <c r="BB23">
        <v>0</v>
      </c>
      <c r="BC23">
        <v>0</v>
      </c>
      <c r="BD23">
        <v>5.2110000000000003</v>
      </c>
      <c r="BF23">
        <v>5.2110000000000003</v>
      </c>
      <c r="BI23">
        <v>0.17199999999999999</v>
      </c>
      <c r="BJ23">
        <v>0</v>
      </c>
      <c r="BK23">
        <v>5.2110000000000003</v>
      </c>
      <c r="BL23">
        <v>0</v>
      </c>
      <c r="BM23">
        <v>0.109</v>
      </c>
      <c r="BN23">
        <v>0</v>
      </c>
      <c r="BO23">
        <v>0.61</v>
      </c>
      <c r="BP23">
        <v>0</v>
      </c>
      <c r="BQ23" t="s">
        <v>625</v>
      </c>
      <c r="BR23" t="s">
        <v>625</v>
      </c>
      <c r="BS23">
        <v>5.492</v>
      </c>
      <c r="BV23" s="87">
        <v>3.1318281136198105E-2</v>
      </c>
      <c r="BW23" s="87">
        <v>1.2106700655498907E-2</v>
      </c>
      <c r="BX23" s="87">
        <v>0.95657501820830304</v>
      </c>
      <c r="BY23" s="87">
        <v>0</v>
      </c>
      <c r="CA23" s="87">
        <v>1</v>
      </c>
      <c r="CD23">
        <v>3.13183E-2</v>
      </c>
      <c r="CG23" s="87">
        <v>1.8863801895530052E-8</v>
      </c>
      <c r="CH23" s="102">
        <v>0</v>
      </c>
    </row>
    <row r="24" spans="1:86" x14ac:dyDescent="0.35">
      <c r="A24" t="s">
        <v>74</v>
      </c>
      <c r="B24" t="s">
        <v>108</v>
      </c>
      <c r="C24">
        <v>0</v>
      </c>
      <c r="D24">
        <v>0.63400000000000001</v>
      </c>
      <c r="E24">
        <v>0</v>
      </c>
      <c r="F24">
        <v>0</v>
      </c>
      <c r="G24">
        <v>0</v>
      </c>
      <c r="H24">
        <v>0</v>
      </c>
      <c r="I24">
        <v>66.698999999999998</v>
      </c>
      <c r="J24">
        <v>0</v>
      </c>
      <c r="K24">
        <v>0</v>
      </c>
      <c r="L24">
        <v>0</v>
      </c>
      <c r="M24">
        <v>21.125</v>
      </c>
      <c r="N24">
        <v>0</v>
      </c>
      <c r="O24">
        <v>0</v>
      </c>
      <c r="P24">
        <v>0.154</v>
      </c>
      <c r="Q24">
        <v>36.091000000000001</v>
      </c>
      <c r="R24">
        <v>0</v>
      </c>
      <c r="S24">
        <v>0</v>
      </c>
      <c r="T24">
        <v>0</v>
      </c>
      <c r="U24">
        <v>0</v>
      </c>
      <c r="V24">
        <v>0</v>
      </c>
      <c r="W24">
        <v>0</v>
      </c>
      <c r="X24">
        <v>0</v>
      </c>
      <c r="Y24">
        <v>0</v>
      </c>
      <c r="Z24">
        <v>0</v>
      </c>
      <c r="AA24">
        <v>0</v>
      </c>
      <c r="AB24">
        <v>0</v>
      </c>
      <c r="AC24">
        <v>0</v>
      </c>
      <c r="AD24">
        <v>0</v>
      </c>
      <c r="AE24">
        <v>0</v>
      </c>
      <c r="AF24">
        <v>0</v>
      </c>
      <c r="AG24">
        <v>0</v>
      </c>
      <c r="AH24">
        <v>0</v>
      </c>
      <c r="AI24">
        <v>11.452</v>
      </c>
      <c r="AJ24">
        <v>19.510999999999999</v>
      </c>
      <c r="AK24">
        <v>0</v>
      </c>
      <c r="AL24">
        <v>3.6949999999999998</v>
      </c>
      <c r="AM24">
        <v>0</v>
      </c>
      <c r="AO24">
        <v>159.36099999999999</v>
      </c>
      <c r="AP24">
        <v>159.36099999999999</v>
      </c>
      <c r="AQ24">
        <v>112.04600000000001</v>
      </c>
      <c r="AR24">
        <v>0</v>
      </c>
      <c r="AS24">
        <v>0.27</v>
      </c>
      <c r="AT24" s="87">
        <v>0.70309548760361706</v>
      </c>
      <c r="AV24" t="s">
        <v>629</v>
      </c>
      <c r="BA24">
        <v>3.6949999999999998</v>
      </c>
      <c r="BB24">
        <v>0</v>
      </c>
      <c r="BC24">
        <v>57.370000000000005</v>
      </c>
      <c r="BD24">
        <v>0</v>
      </c>
      <c r="BF24">
        <v>57.370000000000005</v>
      </c>
      <c r="BI24">
        <v>0.63400000000000001</v>
      </c>
      <c r="BJ24">
        <v>0</v>
      </c>
      <c r="BK24">
        <v>57.370000000000005</v>
      </c>
      <c r="BL24">
        <v>97.661999999999992</v>
      </c>
      <c r="BM24">
        <v>3.6949999999999998</v>
      </c>
      <c r="BN24">
        <v>0</v>
      </c>
      <c r="BO24">
        <v>0.61</v>
      </c>
      <c r="BP24">
        <v>0</v>
      </c>
      <c r="BQ24" t="s">
        <v>625</v>
      </c>
      <c r="BR24" t="s">
        <v>625</v>
      </c>
      <c r="BS24">
        <v>159.36099999999999</v>
      </c>
      <c r="BV24" s="87">
        <v>3.9783886898300093E-3</v>
      </c>
      <c r="BW24" s="87">
        <v>1.4143673797227677E-2</v>
      </c>
      <c r="BX24" s="87">
        <v>0.36904292769247182</v>
      </c>
      <c r="BY24" s="87">
        <v>0.61283500982047046</v>
      </c>
      <c r="CA24" s="87">
        <v>1</v>
      </c>
      <c r="CD24">
        <v>3.9851399999999999E-3</v>
      </c>
      <c r="CG24" s="87">
        <v>6.751310169990539E-6</v>
      </c>
      <c r="CH24" s="102">
        <v>0</v>
      </c>
    </row>
    <row r="25" spans="1:86" x14ac:dyDescent="0.35">
      <c r="A25" t="s">
        <v>74</v>
      </c>
      <c r="B25" t="s">
        <v>92</v>
      </c>
      <c r="C25">
        <v>0</v>
      </c>
      <c r="D25">
        <v>6.4897899999999994E-2</v>
      </c>
      <c r="E25">
        <v>0</v>
      </c>
      <c r="F25">
        <v>0</v>
      </c>
      <c r="G25">
        <v>0</v>
      </c>
      <c r="H25">
        <v>0</v>
      </c>
      <c r="I25">
        <v>0.477543</v>
      </c>
      <c r="J25">
        <v>0</v>
      </c>
      <c r="K25">
        <v>0</v>
      </c>
      <c r="L25">
        <v>7.4347000000000003</v>
      </c>
      <c r="M25">
        <v>0</v>
      </c>
      <c r="N25">
        <v>0</v>
      </c>
      <c r="O25">
        <v>0</v>
      </c>
      <c r="P25">
        <v>7.2836100000000004</v>
      </c>
      <c r="Q25">
        <v>1.3401000000000001</v>
      </c>
      <c r="R25">
        <v>0</v>
      </c>
      <c r="S25">
        <v>0</v>
      </c>
      <c r="T25">
        <v>0</v>
      </c>
      <c r="U25">
        <v>0</v>
      </c>
      <c r="V25">
        <v>0</v>
      </c>
      <c r="W25">
        <v>0</v>
      </c>
      <c r="X25">
        <v>0</v>
      </c>
      <c r="Y25">
        <v>0</v>
      </c>
      <c r="Z25">
        <v>0</v>
      </c>
      <c r="AA25">
        <v>0</v>
      </c>
      <c r="AB25">
        <v>0</v>
      </c>
      <c r="AC25">
        <v>0</v>
      </c>
      <c r="AD25">
        <v>0</v>
      </c>
      <c r="AE25">
        <v>0</v>
      </c>
      <c r="AF25">
        <v>6.2370000000000001</v>
      </c>
      <c r="AG25">
        <v>0</v>
      </c>
      <c r="AH25">
        <v>0</v>
      </c>
      <c r="AI25">
        <v>23.38</v>
      </c>
      <c r="AJ25">
        <v>23.244</v>
      </c>
      <c r="AK25">
        <v>0</v>
      </c>
      <c r="AL25">
        <v>2.0394999999999999</v>
      </c>
      <c r="AM25">
        <v>0</v>
      </c>
      <c r="AO25">
        <v>71.501350900000006</v>
      </c>
      <c r="AP25">
        <v>71.501350900000006</v>
      </c>
      <c r="AQ25">
        <v>61.110999999999997</v>
      </c>
      <c r="AR25">
        <v>0</v>
      </c>
      <c r="AS25">
        <v>0</v>
      </c>
      <c r="AT25" s="87">
        <v>0.8546831525668418</v>
      </c>
      <c r="AV25" t="s">
        <v>629</v>
      </c>
      <c r="BA25">
        <v>8.2765000000000004</v>
      </c>
      <c r="BB25">
        <v>0</v>
      </c>
      <c r="BC25">
        <v>8.6237100000000009</v>
      </c>
      <c r="BD25">
        <v>0</v>
      </c>
      <c r="BF25">
        <v>16.058410000000002</v>
      </c>
      <c r="BI25">
        <v>6.4897899999999994E-2</v>
      </c>
      <c r="BJ25">
        <v>0</v>
      </c>
      <c r="BK25">
        <v>8.6237100000000009</v>
      </c>
      <c r="BL25">
        <v>54.536242999999999</v>
      </c>
      <c r="BM25">
        <v>8.2765000000000004</v>
      </c>
      <c r="BN25">
        <v>0</v>
      </c>
      <c r="BO25">
        <v>0.61</v>
      </c>
      <c r="BP25">
        <v>0</v>
      </c>
      <c r="BQ25" t="s">
        <v>625</v>
      </c>
      <c r="BR25" t="s">
        <v>625</v>
      </c>
      <c r="BS25">
        <v>71.501350900000006</v>
      </c>
      <c r="BV25" s="87">
        <v>9.0764578826999464E-4</v>
      </c>
      <c r="BW25" s="87">
        <v>7.0609365228091081E-2</v>
      </c>
      <c r="BX25" s="87">
        <v>0.16575274244224106</v>
      </c>
      <c r="BY25" s="87">
        <v>0.76273024654139776</v>
      </c>
      <c r="CA25" s="87">
        <v>0.99999999999999989</v>
      </c>
      <c r="CD25">
        <v>9.07645E-4</v>
      </c>
      <c r="CG25" s="87">
        <v>-7.8826999463411929E-10</v>
      </c>
      <c r="CH25" s="102">
        <v>0</v>
      </c>
    </row>
    <row r="26" spans="1:86" x14ac:dyDescent="0.35">
      <c r="A26" t="s">
        <v>74</v>
      </c>
      <c r="B26" t="s">
        <v>80</v>
      </c>
      <c r="C26">
        <v>0</v>
      </c>
      <c r="D26">
        <v>6.5000000000000002E-2</v>
      </c>
      <c r="E26">
        <v>0</v>
      </c>
      <c r="F26">
        <v>0</v>
      </c>
      <c r="G26">
        <v>0</v>
      </c>
      <c r="H26">
        <v>0</v>
      </c>
      <c r="I26">
        <v>0</v>
      </c>
      <c r="J26">
        <v>0</v>
      </c>
      <c r="K26">
        <v>0</v>
      </c>
      <c r="L26">
        <v>0</v>
      </c>
      <c r="M26">
        <v>0</v>
      </c>
      <c r="N26">
        <v>0</v>
      </c>
      <c r="O26">
        <v>0</v>
      </c>
      <c r="P26">
        <v>0</v>
      </c>
      <c r="Q26">
        <v>0</v>
      </c>
      <c r="R26">
        <v>2.6040000000000001</v>
      </c>
      <c r="S26">
        <v>0</v>
      </c>
      <c r="T26">
        <v>0</v>
      </c>
      <c r="U26">
        <v>0</v>
      </c>
      <c r="V26">
        <v>0</v>
      </c>
      <c r="W26">
        <v>0</v>
      </c>
      <c r="X26">
        <v>0</v>
      </c>
      <c r="Y26">
        <v>0</v>
      </c>
      <c r="Z26">
        <v>0</v>
      </c>
      <c r="AA26">
        <v>0</v>
      </c>
      <c r="AB26">
        <v>0</v>
      </c>
      <c r="AC26">
        <v>0</v>
      </c>
      <c r="AD26">
        <v>0</v>
      </c>
      <c r="AE26">
        <v>0</v>
      </c>
      <c r="AF26">
        <v>0</v>
      </c>
      <c r="AG26">
        <v>0</v>
      </c>
      <c r="AH26">
        <v>0</v>
      </c>
      <c r="AI26">
        <v>0</v>
      </c>
      <c r="AJ26">
        <v>0</v>
      </c>
      <c r="AK26">
        <v>0</v>
      </c>
      <c r="AL26">
        <v>0.03</v>
      </c>
      <c r="AM26">
        <v>0</v>
      </c>
      <c r="AO26">
        <v>2.6989999999999998</v>
      </c>
      <c r="AP26">
        <v>2.6989999999999998</v>
      </c>
      <c r="AQ26">
        <v>2.0649999999999999</v>
      </c>
      <c r="AR26">
        <v>0</v>
      </c>
      <c r="AS26">
        <v>0</v>
      </c>
      <c r="AT26" s="87">
        <v>0.76509818451278255</v>
      </c>
      <c r="AV26" t="s">
        <v>629</v>
      </c>
      <c r="BA26">
        <v>0.03</v>
      </c>
      <c r="BB26">
        <v>0</v>
      </c>
      <c r="BC26">
        <v>0</v>
      </c>
      <c r="BD26">
        <v>2.6040000000000001</v>
      </c>
      <c r="BF26">
        <v>2.6040000000000001</v>
      </c>
      <c r="BI26">
        <v>6.5000000000000002E-2</v>
      </c>
      <c r="BJ26">
        <v>0</v>
      </c>
      <c r="BK26">
        <v>2.6040000000000001</v>
      </c>
      <c r="BL26">
        <v>0</v>
      </c>
      <c r="BM26">
        <v>0.03</v>
      </c>
      <c r="BN26">
        <v>0</v>
      </c>
      <c r="BO26">
        <v>0.61</v>
      </c>
      <c r="BP26">
        <v>0</v>
      </c>
      <c r="BQ26" t="s">
        <v>625</v>
      </c>
      <c r="BR26" t="s">
        <v>625</v>
      </c>
      <c r="BS26">
        <v>2.6989999999999998</v>
      </c>
      <c r="BV26" s="87">
        <v>2.4082993701370882E-2</v>
      </c>
      <c r="BW26" s="87">
        <v>6.7802889959244174E-3</v>
      </c>
      <c r="BX26" s="87">
        <v>0.96913671730270468</v>
      </c>
      <c r="BY26" s="87">
        <v>0</v>
      </c>
      <c r="CA26" s="87">
        <v>1</v>
      </c>
      <c r="CD26">
        <v>2.4083E-2</v>
      </c>
      <c r="CG26" s="87">
        <v>6.2986291182731691E-9</v>
      </c>
      <c r="CH26" s="102">
        <v>0</v>
      </c>
    </row>
    <row r="27" spans="1:86" x14ac:dyDescent="0.35">
      <c r="A27" t="s">
        <v>74</v>
      </c>
      <c r="B27" t="s">
        <v>105</v>
      </c>
      <c r="C27">
        <v>0</v>
      </c>
      <c r="D27">
        <v>0.111</v>
      </c>
      <c r="E27">
        <v>0</v>
      </c>
      <c r="F27">
        <v>0</v>
      </c>
      <c r="G27">
        <v>0</v>
      </c>
      <c r="H27">
        <v>0</v>
      </c>
      <c r="I27">
        <v>0</v>
      </c>
      <c r="J27">
        <v>0</v>
      </c>
      <c r="K27">
        <v>0</v>
      </c>
      <c r="L27">
        <v>0</v>
      </c>
      <c r="M27">
        <v>6.2919999999999998</v>
      </c>
      <c r="N27">
        <v>1.8</v>
      </c>
      <c r="O27">
        <v>0</v>
      </c>
      <c r="P27">
        <v>0.21</v>
      </c>
      <c r="Q27">
        <v>15.347</v>
      </c>
      <c r="R27">
        <v>6.6000000000000003E-2</v>
      </c>
      <c r="S27">
        <v>0</v>
      </c>
      <c r="T27">
        <v>0</v>
      </c>
      <c r="U27">
        <v>5.3129999999999997</v>
      </c>
      <c r="V27">
        <v>0</v>
      </c>
      <c r="W27">
        <v>0</v>
      </c>
      <c r="X27">
        <v>0</v>
      </c>
      <c r="Y27">
        <v>0</v>
      </c>
      <c r="Z27">
        <v>0</v>
      </c>
      <c r="AA27">
        <v>0</v>
      </c>
      <c r="AB27">
        <v>0</v>
      </c>
      <c r="AC27">
        <v>0</v>
      </c>
      <c r="AD27">
        <v>0</v>
      </c>
      <c r="AE27">
        <v>0</v>
      </c>
      <c r="AF27">
        <v>0</v>
      </c>
      <c r="AG27">
        <v>0</v>
      </c>
      <c r="AH27">
        <v>0</v>
      </c>
      <c r="AI27">
        <v>3.681</v>
      </c>
      <c r="AJ27">
        <v>0</v>
      </c>
      <c r="AK27">
        <v>0</v>
      </c>
      <c r="AL27">
        <v>0.56200000000000006</v>
      </c>
      <c r="AM27">
        <v>0</v>
      </c>
      <c r="AO27">
        <v>33.381999999999991</v>
      </c>
      <c r="AP27">
        <v>33.381999999999991</v>
      </c>
      <c r="AQ27">
        <v>24.111000000000001</v>
      </c>
      <c r="AR27">
        <v>0</v>
      </c>
      <c r="AS27">
        <v>0</v>
      </c>
      <c r="AT27" s="87">
        <v>0.72227547780240875</v>
      </c>
      <c r="AV27" t="s">
        <v>629</v>
      </c>
      <c r="BA27">
        <v>0.56200000000000006</v>
      </c>
      <c r="BB27">
        <v>0</v>
      </c>
      <c r="BC27">
        <v>23.649000000000001</v>
      </c>
      <c r="BD27">
        <v>5.3789999999999996</v>
      </c>
      <c r="BF27">
        <v>29.027999999999999</v>
      </c>
      <c r="BI27">
        <v>0.111</v>
      </c>
      <c r="BJ27">
        <v>0</v>
      </c>
      <c r="BK27">
        <v>29.027999999999999</v>
      </c>
      <c r="BL27">
        <v>3.681</v>
      </c>
      <c r="BM27">
        <v>0.56200000000000006</v>
      </c>
      <c r="BN27">
        <v>0</v>
      </c>
      <c r="BO27">
        <v>0.61</v>
      </c>
      <c r="BP27">
        <v>0</v>
      </c>
      <c r="BQ27" t="s">
        <v>625</v>
      </c>
      <c r="BR27" t="s">
        <v>625</v>
      </c>
      <c r="BS27">
        <v>33.381999999999998</v>
      </c>
      <c r="BV27" s="87">
        <v>3.325145287879696E-3</v>
      </c>
      <c r="BW27" s="87">
        <v>1.0269606374692949E-2</v>
      </c>
      <c r="BX27" s="87">
        <v>0.87613624108801158</v>
      </c>
      <c r="BY27" s="87">
        <v>0.11026900724941587</v>
      </c>
      <c r="CA27" s="87">
        <v>1</v>
      </c>
      <c r="CD27">
        <v>3.3251499999999998E-3</v>
      </c>
      <c r="CG27" s="87">
        <v>4.7121203037604753E-9</v>
      </c>
      <c r="CH27" s="102">
        <v>0</v>
      </c>
    </row>
    <row r="28" spans="1:86" x14ac:dyDescent="0.35">
      <c r="A28" t="s">
        <v>74</v>
      </c>
      <c r="B28" t="s">
        <v>81</v>
      </c>
      <c r="C28">
        <v>0</v>
      </c>
      <c r="D28">
        <v>2.1000000000000001E-2</v>
      </c>
      <c r="E28">
        <v>0</v>
      </c>
      <c r="F28">
        <v>0</v>
      </c>
      <c r="G28">
        <v>0</v>
      </c>
      <c r="H28">
        <v>0</v>
      </c>
      <c r="I28">
        <v>0</v>
      </c>
      <c r="J28">
        <v>0</v>
      </c>
      <c r="K28">
        <v>0</v>
      </c>
      <c r="L28">
        <v>0</v>
      </c>
      <c r="M28">
        <v>2.109</v>
      </c>
      <c r="N28">
        <v>0</v>
      </c>
      <c r="O28">
        <v>3.3010000000000002</v>
      </c>
      <c r="P28">
        <v>2.12</v>
      </c>
      <c r="Q28">
        <v>0</v>
      </c>
      <c r="R28">
        <v>0.61</v>
      </c>
      <c r="S28">
        <v>0</v>
      </c>
      <c r="T28">
        <v>0</v>
      </c>
      <c r="U28">
        <v>0</v>
      </c>
      <c r="V28">
        <v>0</v>
      </c>
      <c r="W28">
        <v>0</v>
      </c>
      <c r="X28">
        <v>0</v>
      </c>
      <c r="Y28">
        <v>0</v>
      </c>
      <c r="Z28">
        <v>0</v>
      </c>
      <c r="AA28">
        <v>0</v>
      </c>
      <c r="AB28">
        <v>0</v>
      </c>
      <c r="AC28">
        <v>0</v>
      </c>
      <c r="AD28">
        <v>0</v>
      </c>
      <c r="AE28">
        <v>0</v>
      </c>
      <c r="AF28">
        <v>0</v>
      </c>
      <c r="AG28">
        <v>0</v>
      </c>
      <c r="AH28">
        <v>0</v>
      </c>
      <c r="AI28">
        <v>0</v>
      </c>
      <c r="AJ28">
        <v>0</v>
      </c>
      <c r="AK28">
        <v>0</v>
      </c>
      <c r="AL28">
        <v>0.16900000000000001</v>
      </c>
      <c r="AM28">
        <v>0</v>
      </c>
      <c r="AO28">
        <v>8.33</v>
      </c>
      <c r="AP28">
        <v>8.33</v>
      </c>
      <c r="AQ28">
        <v>5.4269999999999996</v>
      </c>
      <c r="AR28">
        <v>0</v>
      </c>
      <c r="AS28">
        <v>0</v>
      </c>
      <c r="AT28" s="87">
        <v>0.65150060024009604</v>
      </c>
      <c r="AV28" t="s">
        <v>629</v>
      </c>
      <c r="BA28">
        <v>0.16900000000000001</v>
      </c>
      <c r="BB28">
        <v>0</v>
      </c>
      <c r="BC28">
        <v>7.53</v>
      </c>
      <c r="BD28">
        <v>0.61</v>
      </c>
      <c r="BF28">
        <v>8.14</v>
      </c>
      <c r="BI28">
        <v>2.1000000000000001E-2</v>
      </c>
      <c r="BJ28">
        <v>0</v>
      </c>
      <c r="BK28">
        <v>8.14</v>
      </c>
      <c r="BL28">
        <v>0</v>
      </c>
      <c r="BM28">
        <v>0.16900000000000001</v>
      </c>
      <c r="BN28">
        <v>0</v>
      </c>
      <c r="BO28">
        <v>0.61</v>
      </c>
      <c r="BP28">
        <v>0</v>
      </c>
      <c r="BQ28" t="s">
        <v>625</v>
      </c>
      <c r="BR28" t="s">
        <v>625</v>
      </c>
      <c r="BS28">
        <v>8.3300000000000018</v>
      </c>
      <c r="BV28" s="87">
        <v>2.5210084033613443E-3</v>
      </c>
      <c r="BW28" s="87">
        <v>1.2375750300120045E-2</v>
      </c>
      <c r="BX28" s="87">
        <v>0.98510324129651849</v>
      </c>
      <c r="BY28" s="87">
        <v>0</v>
      </c>
      <c r="CA28" s="87">
        <v>0.99999999999999989</v>
      </c>
      <c r="CD28">
        <v>2.5210100000000002E-3</v>
      </c>
      <c r="CG28" s="87">
        <v>1.5966386559228274E-9</v>
      </c>
      <c r="CH28" s="102">
        <v>0</v>
      </c>
    </row>
    <row r="29" spans="1:86" x14ac:dyDescent="0.35">
      <c r="A29" t="s">
        <v>74</v>
      </c>
      <c r="B29" t="s">
        <v>112</v>
      </c>
      <c r="C29">
        <v>0</v>
      </c>
      <c r="D29">
        <v>0.50600000000000001</v>
      </c>
      <c r="E29">
        <v>0</v>
      </c>
      <c r="F29">
        <v>0</v>
      </c>
      <c r="G29">
        <v>0</v>
      </c>
      <c r="H29">
        <v>0</v>
      </c>
      <c r="I29">
        <v>0</v>
      </c>
      <c r="J29">
        <v>0</v>
      </c>
      <c r="K29">
        <v>0</v>
      </c>
      <c r="L29">
        <v>0</v>
      </c>
      <c r="M29">
        <v>30.486000000000001</v>
      </c>
      <c r="N29">
        <v>7.6660000000000004</v>
      </c>
      <c r="O29">
        <v>3.7330000000000001</v>
      </c>
      <c r="P29">
        <v>0</v>
      </c>
      <c r="Q29">
        <v>9.3780000000000001</v>
      </c>
      <c r="R29">
        <v>0</v>
      </c>
      <c r="S29">
        <v>0</v>
      </c>
      <c r="T29">
        <v>0</v>
      </c>
      <c r="U29">
        <v>0</v>
      </c>
      <c r="V29">
        <v>0</v>
      </c>
      <c r="W29">
        <v>0</v>
      </c>
      <c r="X29">
        <v>0</v>
      </c>
      <c r="Y29">
        <v>0</v>
      </c>
      <c r="Z29">
        <v>0</v>
      </c>
      <c r="AA29">
        <v>0</v>
      </c>
      <c r="AB29">
        <v>0</v>
      </c>
      <c r="AC29">
        <v>0</v>
      </c>
      <c r="AD29">
        <v>0</v>
      </c>
      <c r="AE29">
        <v>0</v>
      </c>
      <c r="AF29">
        <v>0</v>
      </c>
      <c r="AG29">
        <v>0</v>
      </c>
      <c r="AH29">
        <v>0</v>
      </c>
      <c r="AI29">
        <v>6.9790000000000001</v>
      </c>
      <c r="AJ29">
        <v>0</v>
      </c>
      <c r="AK29">
        <v>0</v>
      </c>
      <c r="AL29">
        <v>1.5269999999999999</v>
      </c>
      <c r="AM29">
        <v>0</v>
      </c>
      <c r="AO29">
        <v>60.274999999999999</v>
      </c>
      <c r="AP29">
        <v>60.274999999999999</v>
      </c>
      <c r="AQ29">
        <v>44.993000000000002</v>
      </c>
      <c r="AR29">
        <v>0</v>
      </c>
      <c r="AS29">
        <v>0</v>
      </c>
      <c r="AT29" s="87">
        <v>0.74646204894234758</v>
      </c>
      <c r="AV29" t="s">
        <v>629</v>
      </c>
      <c r="BA29">
        <v>1.5269999999999999</v>
      </c>
      <c r="BB29">
        <v>0</v>
      </c>
      <c r="BC29">
        <v>51.262999999999998</v>
      </c>
      <c r="BD29">
        <v>0</v>
      </c>
      <c r="BF29">
        <v>51.262999999999998</v>
      </c>
      <c r="BI29">
        <v>0.50600000000000001</v>
      </c>
      <c r="BJ29">
        <v>0</v>
      </c>
      <c r="BK29">
        <v>51.262999999999998</v>
      </c>
      <c r="BL29">
        <v>6.9790000000000001</v>
      </c>
      <c r="BM29">
        <v>1.5269999999999999</v>
      </c>
      <c r="BN29">
        <v>0</v>
      </c>
      <c r="BO29">
        <v>0.61</v>
      </c>
      <c r="BP29">
        <v>0</v>
      </c>
      <c r="BQ29" t="s">
        <v>625</v>
      </c>
      <c r="BR29" t="s">
        <v>625</v>
      </c>
      <c r="BS29">
        <v>60.274999999999999</v>
      </c>
      <c r="BV29" s="87">
        <v>8.394856905848196E-3</v>
      </c>
      <c r="BW29" s="87">
        <v>1.545367067606802E-2</v>
      </c>
      <c r="BX29" s="87">
        <v>0.8603654914973039</v>
      </c>
      <c r="BY29" s="87">
        <v>0.11578598092077977</v>
      </c>
      <c r="CA29" s="87">
        <v>0.99999999999999989</v>
      </c>
      <c r="CD29">
        <v>8.3948600000000005E-3</v>
      </c>
      <c r="CG29" s="87">
        <v>3.0941518045640715E-9</v>
      </c>
      <c r="CH29" s="102">
        <v>0</v>
      </c>
    </row>
    <row r="30" spans="1:86" x14ac:dyDescent="0.35">
      <c r="A30" t="s">
        <v>74</v>
      </c>
      <c r="B30" t="s">
        <v>101</v>
      </c>
      <c r="C30">
        <v>0</v>
      </c>
      <c r="D30">
        <v>1.069</v>
      </c>
      <c r="E30">
        <v>0</v>
      </c>
      <c r="F30">
        <v>0</v>
      </c>
      <c r="G30">
        <v>0</v>
      </c>
      <c r="H30">
        <v>0</v>
      </c>
      <c r="I30">
        <v>0</v>
      </c>
      <c r="J30">
        <v>0</v>
      </c>
      <c r="K30">
        <v>0</v>
      </c>
      <c r="L30">
        <v>0</v>
      </c>
      <c r="M30">
        <v>0.109</v>
      </c>
      <c r="N30">
        <v>0.81100000000000005</v>
      </c>
      <c r="O30">
        <v>26.966000000000001</v>
      </c>
      <c r="P30">
        <v>6.0860000000000003</v>
      </c>
      <c r="Q30">
        <v>36.67</v>
      </c>
      <c r="R30">
        <v>3.9E-2</v>
      </c>
      <c r="S30">
        <v>0</v>
      </c>
      <c r="T30">
        <v>0</v>
      </c>
      <c r="U30">
        <v>0</v>
      </c>
      <c r="V30">
        <v>0</v>
      </c>
      <c r="W30">
        <v>0</v>
      </c>
      <c r="X30">
        <v>0</v>
      </c>
      <c r="Y30">
        <v>0</v>
      </c>
      <c r="Z30">
        <v>0</v>
      </c>
      <c r="AA30">
        <v>0</v>
      </c>
      <c r="AB30">
        <v>0</v>
      </c>
      <c r="AC30">
        <v>0</v>
      </c>
      <c r="AD30">
        <v>0</v>
      </c>
      <c r="AE30">
        <v>0</v>
      </c>
      <c r="AF30">
        <v>0</v>
      </c>
      <c r="AG30">
        <v>0</v>
      </c>
      <c r="AH30">
        <v>0</v>
      </c>
      <c r="AI30">
        <v>8.8759999999999994</v>
      </c>
      <c r="AJ30">
        <v>0</v>
      </c>
      <c r="AK30">
        <v>0</v>
      </c>
      <c r="AL30">
        <v>2.7040000000000002</v>
      </c>
      <c r="AM30">
        <v>0</v>
      </c>
      <c r="AO30">
        <v>83.330000000000013</v>
      </c>
      <c r="AP30">
        <v>83.330000000000013</v>
      </c>
      <c r="AQ30">
        <v>65.611999999999995</v>
      </c>
      <c r="AR30">
        <v>0</v>
      </c>
      <c r="AS30">
        <v>0</v>
      </c>
      <c r="AT30" s="87">
        <v>0.78737549501980064</v>
      </c>
      <c r="AV30" t="s">
        <v>629</v>
      </c>
      <c r="BA30">
        <v>2.7040000000000002</v>
      </c>
      <c r="BB30">
        <v>0</v>
      </c>
      <c r="BC30">
        <v>70.641999999999996</v>
      </c>
      <c r="BD30">
        <v>3.9E-2</v>
      </c>
      <c r="BF30">
        <v>70.680999999999997</v>
      </c>
      <c r="BI30">
        <v>1.069</v>
      </c>
      <c r="BJ30">
        <v>0</v>
      </c>
      <c r="BK30">
        <v>70.680999999999997</v>
      </c>
      <c r="BL30">
        <v>8.8759999999999994</v>
      </c>
      <c r="BM30">
        <v>2.7040000000000002</v>
      </c>
      <c r="BN30">
        <v>0</v>
      </c>
      <c r="BO30">
        <v>0.61</v>
      </c>
      <c r="BP30">
        <v>0</v>
      </c>
      <c r="BQ30" t="s">
        <v>625</v>
      </c>
      <c r="BR30" t="s">
        <v>625</v>
      </c>
      <c r="BS30">
        <v>83.33</v>
      </c>
      <c r="BV30" s="87">
        <v>1.282851314052562E-2</v>
      </c>
      <c r="BW30" s="87">
        <v>1.9794071762870517E-2</v>
      </c>
      <c r="BX30" s="87">
        <v>0.86086115444617772</v>
      </c>
      <c r="BY30" s="87">
        <v>0.10651626065042601</v>
      </c>
      <c r="CA30" s="87">
        <v>0.99999999999999978</v>
      </c>
      <c r="CD30">
        <v>1.28285E-2</v>
      </c>
      <c r="CG30" s="87">
        <v>-1.3140525620750076E-8</v>
      </c>
      <c r="CH30" s="102">
        <v>0</v>
      </c>
    </row>
    <row r="31" spans="1:86" x14ac:dyDescent="0.35">
      <c r="A31" t="s">
        <v>74</v>
      </c>
      <c r="B31" t="s">
        <v>107</v>
      </c>
      <c r="C31">
        <v>0</v>
      </c>
      <c r="D31">
        <v>0</v>
      </c>
      <c r="E31">
        <v>0</v>
      </c>
      <c r="F31">
        <v>0</v>
      </c>
      <c r="G31">
        <v>0</v>
      </c>
      <c r="H31">
        <v>0</v>
      </c>
      <c r="I31">
        <v>0</v>
      </c>
      <c r="J31">
        <v>0</v>
      </c>
      <c r="K31">
        <v>0</v>
      </c>
      <c r="L31">
        <v>0</v>
      </c>
      <c r="M31">
        <v>0</v>
      </c>
      <c r="N31">
        <v>0</v>
      </c>
      <c r="O31">
        <v>0</v>
      </c>
      <c r="P31">
        <v>30.942</v>
      </c>
      <c r="Q31">
        <v>0</v>
      </c>
      <c r="R31">
        <v>0</v>
      </c>
      <c r="S31">
        <v>0</v>
      </c>
      <c r="T31">
        <v>0</v>
      </c>
      <c r="U31">
        <v>0</v>
      </c>
      <c r="V31">
        <v>0</v>
      </c>
      <c r="W31">
        <v>0</v>
      </c>
      <c r="X31">
        <v>5.194</v>
      </c>
      <c r="Y31">
        <v>0</v>
      </c>
      <c r="Z31">
        <v>0</v>
      </c>
      <c r="AA31">
        <v>0</v>
      </c>
      <c r="AB31">
        <v>0</v>
      </c>
      <c r="AC31">
        <v>0</v>
      </c>
      <c r="AD31">
        <v>0</v>
      </c>
      <c r="AE31">
        <v>0</v>
      </c>
      <c r="AF31">
        <v>0</v>
      </c>
      <c r="AG31">
        <v>0</v>
      </c>
      <c r="AH31">
        <v>0</v>
      </c>
      <c r="AI31">
        <v>3.88</v>
      </c>
      <c r="AJ31">
        <v>0</v>
      </c>
      <c r="AK31">
        <v>0</v>
      </c>
      <c r="AL31">
        <v>0.96099999999999997</v>
      </c>
      <c r="AM31">
        <v>0</v>
      </c>
      <c r="AO31">
        <v>40.977000000000004</v>
      </c>
      <c r="AP31">
        <v>40.977000000000004</v>
      </c>
      <c r="AQ31">
        <v>29.436</v>
      </c>
      <c r="AR31">
        <v>0</v>
      </c>
      <c r="AS31">
        <v>0</v>
      </c>
      <c r="AT31" s="87">
        <v>0.71835419869682982</v>
      </c>
      <c r="AV31" t="s">
        <v>629</v>
      </c>
      <c r="BA31">
        <v>0.96099999999999997</v>
      </c>
      <c r="BB31">
        <v>0</v>
      </c>
      <c r="BC31">
        <v>30.942</v>
      </c>
      <c r="BD31">
        <v>0</v>
      </c>
      <c r="BF31">
        <v>36.136000000000003</v>
      </c>
      <c r="BI31">
        <v>0</v>
      </c>
      <c r="BJ31">
        <v>0</v>
      </c>
      <c r="BK31">
        <v>30.942</v>
      </c>
      <c r="BL31">
        <v>9.0739999999999998</v>
      </c>
      <c r="BM31">
        <v>0.96099999999999997</v>
      </c>
      <c r="BN31">
        <v>0</v>
      </c>
      <c r="BO31">
        <v>0.61</v>
      </c>
      <c r="BP31">
        <v>0</v>
      </c>
      <c r="BQ31" t="s">
        <v>625</v>
      </c>
      <c r="BR31" t="s">
        <v>625</v>
      </c>
      <c r="BS31">
        <v>40.976999999999997</v>
      </c>
      <c r="BV31" s="87">
        <v>0</v>
      </c>
      <c r="BW31" s="87">
        <v>1.4305830099812091E-2</v>
      </c>
      <c r="BX31" s="87">
        <v>0.76425287356321847</v>
      </c>
      <c r="BY31" s="87">
        <v>0.22144129633696955</v>
      </c>
      <c r="CA31" s="87">
        <v>1.0000000000000002</v>
      </c>
      <c r="CD31">
        <v>0</v>
      </c>
      <c r="CG31" s="87">
        <v>0</v>
      </c>
      <c r="CH31" s="102">
        <v>0</v>
      </c>
    </row>
    <row r="32" spans="1:86" x14ac:dyDescent="0.35">
      <c r="A32" t="s">
        <v>74</v>
      </c>
      <c r="B32" t="s">
        <v>116</v>
      </c>
      <c r="C32">
        <v>0</v>
      </c>
      <c r="D32">
        <v>1.647</v>
      </c>
      <c r="E32">
        <v>0</v>
      </c>
      <c r="F32">
        <v>0</v>
      </c>
      <c r="G32">
        <v>0</v>
      </c>
      <c r="H32">
        <v>0</v>
      </c>
      <c r="I32">
        <v>0</v>
      </c>
      <c r="J32">
        <v>0</v>
      </c>
      <c r="K32">
        <v>0</v>
      </c>
      <c r="L32">
        <v>0</v>
      </c>
      <c r="M32">
        <v>0</v>
      </c>
      <c r="N32">
        <v>0</v>
      </c>
      <c r="O32">
        <v>0</v>
      </c>
      <c r="P32">
        <v>2.4900000000000002</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9.7000000000000003E-2</v>
      </c>
      <c r="AM32">
        <v>0</v>
      </c>
      <c r="AO32">
        <v>4.2340000000000009</v>
      </c>
      <c r="AP32">
        <v>4.2340000000000009</v>
      </c>
      <c r="AQ32">
        <v>2.774</v>
      </c>
      <c r="AR32">
        <v>0</v>
      </c>
      <c r="AS32">
        <v>0</v>
      </c>
      <c r="AT32" s="87">
        <v>0.65517241379310331</v>
      </c>
      <c r="AV32" t="s">
        <v>629</v>
      </c>
      <c r="BA32">
        <v>9.7000000000000003E-2</v>
      </c>
      <c r="BB32">
        <v>0</v>
      </c>
      <c r="BC32">
        <v>2.4900000000000002</v>
      </c>
      <c r="BD32">
        <v>0</v>
      </c>
      <c r="BF32">
        <v>2.4900000000000002</v>
      </c>
      <c r="BI32">
        <v>1.647</v>
      </c>
      <c r="BJ32">
        <v>0</v>
      </c>
      <c r="BK32">
        <v>2.4900000000000002</v>
      </c>
      <c r="BL32">
        <v>0</v>
      </c>
      <c r="BM32">
        <v>9.7000000000000003E-2</v>
      </c>
      <c r="BN32">
        <v>0</v>
      </c>
      <c r="BO32">
        <v>0.61</v>
      </c>
      <c r="BP32">
        <v>0</v>
      </c>
      <c r="BQ32" t="s">
        <v>625</v>
      </c>
      <c r="BR32" t="s">
        <v>625</v>
      </c>
      <c r="BS32">
        <v>4.2340000000000009</v>
      </c>
      <c r="BV32" s="87">
        <v>0.38899385923476609</v>
      </c>
      <c r="BW32" s="87">
        <v>1.3974964572508264E-2</v>
      </c>
      <c r="BX32" s="87">
        <v>0.5970311761927255</v>
      </c>
      <c r="BY32" s="87">
        <v>0</v>
      </c>
      <c r="CA32" s="87">
        <v>0.99999999999999978</v>
      </c>
      <c r="CD32">
        <v>0.38899400000000001</v>
      </c>
      <c r="CG32" s="87">
        <v>1.4076523391359785E-7</v>
      </c>
      <c r="CH32" s="102">
        <v>0</v>
      </c>
    </row>
    <row r="33" spans="1:86" x14ac:dyDescent="0.35">
      <c r="A33" t="s">
        <v>74</v>
      </c>
      <c r="B33" t="s">
        <v>93</v>
      </c>
      <c r="C33">
        <v>0</v>
      </c>
      <c r="D33">
        <v>1.2999999999999999E-2</v>
      </c>
      <c r="E33">
        <v>0</v>
      </c>
      <c r="F33">
        <v>0</v>
      </c>
      <c r="G33">
        <v>0</v>
      </c>
      <c r="H33">
        <v>0</v>
      </c>
      <c r="I33">
        <v>0</v>
      </c>
      <c r="J33">
        <v>0</v>
      </c>
      <c r="K33">
        <v>0</v>
      </c>
      <c r="L33">
        <v>0</v>
      </c>
      <c r="M33">
        <v>0</v>
      </c>
      <c r="N33">
        <v>0</v>
      </c>
      <c r="O33">
        <v>0</v>
      </c>
      <c r="P33">
        <v>0</v>
      </c>
      <c r="Q33">
        <v>0</v>
      </c>
      <c r="R33">
        <v>0</v>
      </c>
      <c r="S33">
        <v>2.3410000000000002</v>
      </c>
      <c r="T33">
        <v>0</v>
      </c>
      <c r="U33">
        <v>0</v>
      </c>
      <c r="V33">
        <v>0</v>
      </c>
      <c r="W33">
        <v>0</v>
      </c>
      <c r="X33">
        <v>0</v>
      </c>
      <c r="Y33">
        <v>0</v>
      </c>
      <c r="Z33">
        <v>0</v>
      </c>
      <c r="AA33">
        <v>0</v>
      </c>
      <c r="AB33">
        <v>0</v>
      </c>
      <c r="AC33">
        <v>0</v>
      </c>
      <c r="AD33">
        <v>0</v>
      </c>
      <c r="AE33">
        <v>0</v>
      </c>
      <c r="AF33">
        <v>0</v>
      </c>
      <c r="AG33">
        <v>0</v>
      </c>
      <c r="AH33">
        <v>0</v>
      </c>
      <c r="AI33">
        <v>0</v>
      </c>
      <c r="AJ33">
        <v>0</v>
      </c>
      <c r="AK33">
        <v>0</v>
      </c>
      <c r="AL33">
        <v>4.4999999999999998E-2</v>
      </c>
      <c r="AM33">
        <v>0</v>
      </c>
      <c r="AO33">
        <v>2.399</v>
      </c>
      <c r="AP33">
        <v>2.399</v>
      </c>
      <c r="AQ33">
        <v>1.514</v>
      </c>
      <c r="AR33">
        <v>0</v>
      </c>
      <c r="AS33">
        <v>0</v>
      </c>
      <c r="AT33" s="87">
        <v>0.63109629012088375</v>
      </c>
      <c r="AV33" t="s">
        <v>629</v>
      </c>
      <c r="BA33">
        <v>4.4999999999999998E-2</v>
      </c>
      <c r="BB33">
        <v>0</v>
      </c>
      <c r="BC33">
        <v>0</v>
      </c>
      <c r="BD33">
        <v>2.3410000000000002</v>
      </c>
      <c r="BF33">
        <v>2.3410000000000002</v>
      </c>
      <c r="BI33">
        <v>1.2999999999999999E-2</v>
      </c>
      <c r="BJ33">
        <v>0</v>
      </c>
      <c r="BK33">
        <v>2.3410000000000002</v>
      </c>
      <c r="BL33">
        <v>0</v>
      </c>
      <c r="BM33">
        <v>4.4999999999999998E-2</v>
      </c>
      <c r="BN33">
        <v>0</v>
      </c>
      <c r="BO33">
        <v>0.61</v>
      </c>
      <c r="BP33">
        <v>0</v>
      </c>
      <c r="BQ33" t="s">
        <v>625</v>
      </c>
      <c r="BR33" t="s">
        <v>625</v>
      </c>
      <c r="BS33">
        <v>2.399</v>
      </c>
      <c r="BV33" s="87">
        <v>5.4189245518966233E-3</v>
      </c>
      <c r="BW33" s="87">
        <v>1.1442267611504794E-2</v>
      </c>
      <c r="BX33" s="87">
        <v>0.98313880783659868</v>
      </c>
      <c r="BY33" s="87">
        <v>0</v>
      </c>
      <c r="CA33" s="87">
        <v>1</v>
      </c>
      <c r="CD33">
        <v>5.4189199999999998E-3</v>
      </c>
      <c r="CG33" s="87">
        <v>-4.55189662351696E-9</v>
      </c>
      <c r="CH33" s="102">
        <v>0</v>
      </c>
    </row>
    <row r="34" spans="1:86" x14ac:dyDescent="0.35">
      <c r="A34" t="s">
        <v>74</v>
      </c>
      <c r="B34" t="s">
        <v>94</v>
      </c>
      <c r="C34">
        <v>0</v>
      </c>
      <c r="D34">
        <v>0</v>
      </c>
      <c r="E34">
        <v>0</v>
      </c>
      <c r="F34">
        <v>0</v>
      </c>
      <c r="G34">
        <v>0</v>
      </c>
      <c r="H34">
        <v>0</v>
      </c>
      <c r="I34">
        <v>55.63</v>
      </c>
      <c r="J34">
        <v>0</v>
      </c>
      <c r="K34">
        <v>0</v>
      </c>
      <c r="L34">
        <v>0</v>
      </c>
      <c r="M34">
        <v>0</v>
      </c>
      <c r="N34">
        <v>0</v>
      </c>
      <c r="O34">
        <v>0</v>
      </c>
      <c r="P34">
        <v>0</v>
      </c>
      <c r="Q34">
        <v>0</v>
      </c>
      <c r="R34">
        <v>8.5969999999999995</v>
      </c>
      <c r="S34">
        <v>0</v>
      </c>
      <c r="T34">
        <v>0</v>
      </c>
      <c r="U34">
        <v>0</v>
      </c>
      <c r="V34">
        <v>0</v>
      </c>
      <c r="W34">
        <v>0</v>
      </c>
      <c r="X34">
        <v>0</v>
      </c>
      <c r="Y34">
        <v>0</v>
      </c>
      <c r="Z34">
        <v>0</v>
      </c>
      <c r="AA34">
        <v>0</v>
      </c>
      <c r="AB34">
        <v>0</v>
      </c>
      <c r="AC34">
        <v>0</v>
      </c>
      <c r="AD34">
        <v>0</v>
      </c>
      <c r="AE34">
        <v>0</v>
      </c>
      <c r="AF34">
        <v>0</v>
      </c>
      <c r="AG34">
        <v>0</v>
      </c>
      <c r="AH34">
        <v>0</v>
      </c>
      <c r="AI34">
        <v>0</v>
      </c>
      <c r="AJ34">
        <v>2.302</v>
      </c>
      <c r="AK34">
        <v>0</v>
      </c>
      <c r="AL34">
        <v>2.2490000000000001</v>
      </c>
      <c r="AM34">
        <v>0</v>
      </c>
      <c r="AO34">
        <v>68.778000000000006</v>
      </c>
      <c r="AP34">
        <v>68.778000000000006</v>
      </c>
      <c r="AQ34">
        <v>48.031999999999996</v>
      </c>
      <c r="AR34">
        <v>0</v>
      </c>
      <c r="AS34">
        <v>0</v>
      </c>
      <c r="AT34" s="87">
        <v>0.69836284858530329</v>
      </c>
      <c r="AV34" t="s">
        <v>629</v>
      </c>
      <c r="BA34">
        <v>2.2490000000000001</v>
      </c>
      <c r="BB34">
        <v>0</v>
      </c>
      <c r="BC34">
        <v>0</v>
      </c>
      <c r="BD34">
        <v>8.5969999999999995</v>
      </c>
      <c r="BF34">
        <v>8.5969999999999995</v>
      </c>
      <c r="BI34">
        <v>0</v>
      </c>
      <c r="BJ34">
        <v>0</v>
      </c>
      <c r="BK34">
        <v>8.5969999999999995</v>
      </c>
      <c r="BL34">
        <v>57.932000000000002</v>
      </c>
      <c r="BM34">
        <v>2.2490000000000001</v>
      </c>
      <c r="BN34">
        <v>0</v>
      </c>
      <c r="BO34">
        <v>0.61</v>
      </c>
      <c r="BP34">
        <v>0</v>
      </c>
      <c r="BQ34" t="s">
        <v>625</v>
      </c>
      <c r="BR34" t="s">
        <v>625</v>
      </c>
      <c r="BS34">
        <v>68.777999999999992</v>
      </c>
      <c r="BV34" s="87">
        <v>0</v>
      </c>
      <c r="BW34" s="87">
        <v>1.9946639913925968E-2</v>
      </c>
      <c r="BX34" s="87">
        <v>0.13774913489778709</v>
      </c>
      <c r="BY34" s="87">
        <v>0.84230422518828707</v>
      </c>
      <c r="CA34" s="87">
        <v>1.0000000000000002</v>
      </c>
      <c r="CD34">
        <v>0</v>
      </c>
      <c r="CG34" s="87">
        <v>0</v>
      </c>
      <c r="CH34" s="102">
        <v>0</v>
      </c>
    </row>
    <row r="35" spans="1:86" x14ac:dyDescent="0.35">
      <c r="A35" t="s">
        <v>74</v>
      </c>
      <c r="B35" t="s">
        <v>95</v>
      </c>
      <c r="C35">
        <v>0</v>
      </c>
      <c r="D35">
        <v>0.77</v>
      </c>
      <c r="E35">
        <v>0</v>
      </c>
      <c r="F35">
        <v>0</v>
      </c>
      <c r="G35">
        <v>0</v>
      </c>
      <c r="H35">
        <v>0</v>
      </c>
      <c r="I35">
        <v>0</v>
      </c>
      <c r="J35">
        <v>0</v>
      </c>
      <c r="K35">
        <v>0</v>
      </c>
      <c r="L35">
        <v>0</v>
      </c>
      <c r="M35">
        <v>0</v>
      </c>
      <c r="N35">
        <v>0</v>
      </c>
      <c r="O35">
        <v>0.24</v>
      </c>
      <c r="P35">
        <v>0</v>
      </c>
      <c r="Q35">
        <v>2.2570000000000001</v>
      </c>
      <c r="R35">
        <v>0</v>
      </c>
      <c r="S35">
        <v>5.2729999999999997</v>
      </c>
      <c r="T35">
        <v>0</v>
      </c>
      <c r="U35">
        <v>0</v>
      </c>
      <c r="V35">
        <v>0</v>
      </c>
      <c r="W35">
        <v>0</v>
      </c>
      <c r="X35">
        <v>0</v>
      </c>
      <c r="Y35">
        <v>0</v>
      </c>
      <c r="Z35">
        <v>0</v>
      </c>
      <c r="AA35">
        <v>0</v>
      </c>
      <c r="AB35">
        <v>0</v>
      </c>
      <c r="AC35">
        <v>0</v>
      </c>
      <c r="AD35">
        <v>0</v>
      </c>
      <c r="AE35">
        <v>0</v>
      </c>
      <c r="AF35">
        <v>0</v>
      </c>
      <c r="AG35">
        <v>0</v>
      </c>
      <c r="AH35">
        <v>0</v>
      </c>
      <c r="AI35">
        <v>0</v>
      </c>
      <c r="AJ35">
        <v>0</v>
      </c>
      <c r="AK35">
        <v>0</v>
      </c>
      <c r="AL35">
        <v>0.123</v>
      </c>
      <c r="AM35">
        <v>0</v>
      </c>
      <c r="AO35">
        <v>8.6629999999999985</v>
      </c>
      <c r="AP35">
        <v>8.6629999999999985</v>
      </c>
      <c r="AQ35">
        <v>6.6470000000000002</v>
      </c>
      <c r="AR35">
        <v>0</v>
      </c>
      <c r="AS35">
        <v>0</v>
      </c>
      <c r="AT35" s="87">
        <v>0.76728615952903167</v>
      </c>
      <c r="AV35" t="s">
        <v>629</v>
      </c>
      <c r="BA35">
        <v>0.123</v>
      </c>
      <c r="BB35">
        <v>0</v>
      </c>
      <c r="BC35">
        <v>2.4969999999999999</v>
      </c>
      <c r="BD35">
        <v>5.2729999999999997</v>
      </c>
      <c r="BF35">
        <v>7.77</v>
      </c>
      <c r="BI35">
        <v>0.77</v>
      </c>
      <c r="BJ35">
        <v>0</v>
      </c>
      <c r="BK35">
        <v>7.77</v>
      </c>
      <c r="BL35">
        <v>0</v>
      </c>
      <c r="BM35">
        <v>0.123</v>
      </c>
      <c r="BN35">
        <v>0</v>
      </c>
      <c r="BO35">
        <v>0.61</v>
      </c>
      <c r="BP35">
        <v>0</v>
      </c>
      <c r="BQ35" t="s">
        <v>625</v>
      </c>
      <c r="BR35" t="s">
        <v>625</v>
      </c>
      <c r="BS35">
        <v>8.6629999999999985</v>
      </c>
      <c r="BV35" s="87">
        <v>8.8883758513217143E-2</v>
      </c>
      <c r="BW35" s="87">
        <v>8.6609719496710154E-3</v>
      </c>
      <c r="BX35" s="87">
        <v>0.90245526953711197</v>
      </c>
      <c r="BY35" s="87">
        <v>0</v>
      </c>
      <c r="CA35" s="87">
        <v>1.0000000000000002</v>
      </c>
      <c r="CD35">
        <v>8.8883799999999999E-2</v>
      </c>
      <c r="CG35" s="87">
        <v>4.1486782856314797E-8</v>
      </c>
      <c r="CH35" s="102">
        <v>0</v>
      </c>
    </row>
    <row r="36" spans="1:86" x14ac:dyDescent="0.35">
      <c r="A36" t="s">
        <v>74</v>
      </c>
      <c r="B36" t="s">
        <v>100</v>
      </c>
      <c r="C36">
        <v>0</v>
      </c>
      <c r="D36">
        <v>1.2999999999999999E-2</v>
      </c>
      <c r="E36">
        <v>0</v>
      </c>
      <c r="F36">
        <v>0</v>
      </c>
      <c r="G36">
        <v>0</v>
      </c>
      <c r="H36">
        <v>0</v>
      </c>
      <c r="I36">
        <v>0</v>
      </c>
      <c r="J36">
        <v>0</v>
      </c>
      <c r="K36">
        <v>0</v>
      </c>
      <c r="L36">
        <v>0</v>
      </c>
      <c r="M36">
        <v>0</v>
      </c>
      <c r="N36">
        <v>0</v>
      </c>
      <c r="O36">
        <v>0</v>
      </c>
      <c r="P36">
        <v>0.96599999999999997</v>
      </c>
      <c r="Q36">
        <v>5.0890000000000004</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9.7000000000000003E-2</v>
      </c>
      <c r="AM36">
        <v>0</v>
      </c>
      <c r="AO36">
        <v>6.1650000000000009</v>
      </c>
      <c r="AP36">
        <v>6.1650000000000009</v>
      </c>
      <c r="AQ36">
        <v>4.1109999999999998</v>
      </c>
      <c r="AR36">
        <v>0</v>
      </c>
      <c r="AS36">
        <v>0</v>
      </c>
      <c r="AT36" s="87">
        <v>0.66682887266828861</v>
      </c>
      <c r="AV36" t="s">
        <v>629</v>
      </c>
      <c r="BA36">
        <v>9.7000000000000003E-2</v>
      </c>
      <c r="BB36">
        <v>0</v>
      </c>
      <c r="BC36">
        <v>6.0550000000000006</v>
      </c>
      <c r="BD36">
        <v>0</v>
      </c>
      <c r="BF36">
        <v>6.0550000000000006</v>
      </c>
      <c r="BI36">
        <v>1.2999999999999999E-2</v>
      </c>
      <c r="BJ36">
        <v>0</v>
      </c>
      <c r="BK36">
        <v>6.0550000000000006</v>
      </c>
      <c r="BL36">
        <v>0</v>
      </c>
      <c r="BM36">
        <v>9.7000000000000003E-2</v>
      </c>
      <c r="BN36">
        <v>0</v>
      </c>
      <c r="BO36">
        <v>0.61</v>
      </c>
      <c r="BP36">
        <v>0</v>
      </c>
      <c r="BQ36" t="s">
        <v>625</v>
      </c>
      <c r="BR36" t="s">
        <v>625</v>
      </c>
      <c r="BS36">
        <v>6.1650000000000009</v>
      </c>
      <c r="BV36" s="87">
        <v>2.10867802108678E-3</v>
      </c>
      <c r="BW36" s="87">
        <v>9.5977291159772896E-3</v>
      </c>
      <c r="BX36" s="87">
        <v>0.98829359286293583</v>
      </c>
      <c r="BY36" s="87">
        <v>0</v>
      </c>
      <c r="CA36" s="87">
        <v>0.99999999999999989</v>
      </c>
      <c r="CD36">
        <v>2.1086799999999999E-3</v>
      </c>
      <c r="CG36" s="87">
        <v>1.9789132199229953E-9</v>
      </c>
      <c r="CH36" s="102">
        <v>0</v>
      </c>
    </row>
    <row r="37" spans="1:86" x14ac:dyDescent="0.35">
      <c r="A37" t="s">
        <v>74</v>
      </c>
      <c r="B37" t="s">
        <v>104</v>
      </c>
      <c r="C37">
        <v>0</v>
      </c>
      <c r="D37">
        <v>1.5840000000000001</v>
      </c>
      <c r="E37">
        <v>0</v>
      </c>
      <c r="F37">
        <v>0</v>
      </c>
      <c r="G37">
        <v>0</v>
      </c>
      <c r="H37">
        <v>0</v>
      </c>
      <c r="I37">
        <v>0</v>
      </c>
      <c r="J37">
        <v>0</v>
      </c>
      <c r="K37">
        <v>0</v>
      </c>
      <c r="L37">
        <v>0</v>
      </c>
      <c r="M37">
        <v>0</v>
      </c>
      <c r="N37">
        <v>0</v>
      </c>
      <c r="O37">
        <v>0</v>
      </c>
      <c r="P37">
        <v>0</v>
      </c>
      <c r="Q37">
        <v>0</v>
      </c>
      <c r="R37">
        <v>10.112</v>
      </c>
      <c r="S37">
        <v>0</v>
      </c>
      <c r="T37">
        <v>0</v>
      </c>
      <c r="U37">
        <v>0</v>
      </c>
      <c r="V37">
        <v>0</v>
      </c>
      <c r="W37">
        <v>0</v>
      </c>
      <c r="X37">
        <v>0</v>
      </c>
      <c r="Y37">
        <v>0</v>
      </c>
      <c r="Z37">
        <v>0</v>
      </c>
      <c r="AA37">
        <v>0</v>
      </c>
      <c r="AB37">
        <v>0</v>
      </c>
      <c r="AC37">
        <v>0</v>
      </c>
      <c r="AD37">
        <v>0</v>
      </c>
      <c r="AE37">
        <v>0</v>
      </c>
      <c r="AF37">
        <v>0</v>
      </c>
      <c r="AG37">
        <v>0</v>
      </c>
      <c r="AH37">
        <v>0</v>
      </c>
      <c r="AI37">
        <v>0</v>
      </c>
      <c r="AJ37">
        <v>78.885000000000005</v>
      </c>
      <c r="AK37">
        <v>0</v>
      </c>
      <c r="AL37">
        <v>0.254</v>
      </c>
      <c r="AM37">
        <v>0</v>
      </c>
      <c r="AO37">
        <v>90.835000000000008</v>
      </c>
      <c r="AP37">
        <v>90.835000000000008</v>
      </c>
      <c r="AQ37">
        <v>74.352999999999994</v>
      </c>
      <c r="AR37">
        <v>0</v>
      </c>
      <c r="AS37">
        <v>0</v>
      </c>
      <c r="AT37" s="87">
        <v>0.81855011834645219</v>
      </c>
      <c r="AV37" t="s">
        <v>629</v>
      </c>
      <c r="BA37">
        <v>0.254</v>
      </c>
      <c r="BB37">
        <v>0</v>
      </c>
      <c r="BC37">
        <v>0</v>
      </c>
      <c r="BD37">
        <v>10.112</v>
      </c>
      <c r="BF37">
        <v>10.112</v>
      </c>
      <c r="BI37">
        <v>1.5840000000000001</v>
      </c>
      <c r="BJ37">
        <v>0</v>
      </c>
      <c r="BK37">
        <v>10.112</v>
      </c>
      <c r="BL37">
        <v>78.885000000000005</v>
      </c>
      <c r="BM37">
        <v>0.254</v>
      </c>
      <c r="BN37">
        <v>0</v>
      </c>
      <c r="BO37">
        <v>0.61</v>
      </c>
      <c r="BP37">
        <v>0</v>
      </c>
      <c r="BQ37" t="s">
        <v>625</v>
      </c>
      <c r="BR37" t="s">
        <v>625</v>
      </c>
      <c r="BS37">
        <v>90.835000000000008</v>
      </c>
      <c r="BV37" s="87">
        <v>1.743821214289646E-2</v>
      </c>
      <c r="BW37" s="87">
        <v>1.7057301700886219E-3</v>
      </c>
      <c r="BX37" s="87">
        <v>0.11241327682060878</v>
      </c>
      <c r="BY37" s="87">
        <v>0.86844278086640614</v>
      </c>
      <c r="CA37" s="87">
        <v>1</v>
      </c>
      <c r="CD37">
        <v>1.7438200000000001E-2</v>
      </c>
      <c r="CG37" s="87">
        <v>-1.2142896459177432E-8</v>
      </c>
      <c r="CH37" s="102">
        <v>0</v>
      </c>
    </row>
    <row r="38" spans="1:86" x14ac:dyDescent="0.35">
      <c r="A38" t="s">
        <v>74</v>
      </c>
      <c r="B38" t="s">
        <v>96</v>
      </c>
      <c r="C38">
        <v>0</v>
      </c>
      <c r="D38">
        <v>0.61799999999999999</v>
      </c>
      <c r="E38">
        <v>0</v>
      </c>
      <c r="F38">
        <v>0</v>
      </c>
      <c r="G38">
        <v>0</v>
      </c>
      <c r="H38">
        <v>0</v>
      </c>
      <c r="I38">
        <v>0</v>
      </c>
      <c r="J38">
        <v>0</v>
      </c>
      <c r="K38">
        <v>0</v>
      </c>
      <c r="L38">
        <v>0</v>
      </c>
      <c r="M38">
        <v>20.228999999999999</v>
      </c>
      <c r="N38">
        <v>0</v>
      </c>
      <c r="O38">
        <v>0</v>
      </c>
      <c r="P38">
        <v>1.708</v>
      </c>
      <c r="Q38">
        <v>9.4489999999999998</v>
      </c>
      <c r="R38">
        <v>0</v>
      </c>
      <c r="S38">
        <v>0</v>
      </c>
      <c r="T38">
        <v>0</v>
      </c>
      <c r="U38">
        <v>0</v>
      </c>
      <c r="V38">
        <v>0</v>
      </c>
      <c r="W38">
        <v>0</v>
      </c>
      <c r="X38">
        <v>0</v>
      </c>
      <c r="Y38">
        <v>0</v>
      </c>
      <c r="Z38">
        <v>0</v>
      </c>
      <c r="AA38">
        <v>0</v>
      </c>
      <c r="AB38">
        <v>0</v>
      </c>
      <c r="AC38">
        <v>0</v>
      </c>
      <c r="AD38">
        <v>0</v>
      </c>
      <c r="AE38">
        <v>0</v>
      </c>
      <c r="AF38">
        <v>0</v>
      </c>
      <c r="AG38">
        <v>0</v>
      </c>
      <c r="AH38">
        <v>0</v>
      </c>
      <c r="AI38">
        <v>6.2169999999999996</v>
      </c>
      <c r="AJ38">
        <v>0</v>
      </c>
      <c r="AK38">
        <v>0</v>
      </c>
      <c r="AL38">
        <v>5.8999999999999997E-2</v>
      </c>
      <c r="AM38">
        <v>0</v>
      </c>
      <c r="AO38">
        <v>38.279999999999994</v>
      </c>
      <c r="AP38">
        <v>38.279999999999994</v>
      </c>
      <c r="AQ38">
        <v>32.594999999999999</v>
      </c>
      <c r="AR38">
        <v>0</v>
      </c>
      <c r="AS38">
        <v>0</v>
      </c>
      <c r="AT38" s="87">
        <v>0.8514890282131663</v>
      </c>
      <c r="AV38" t="s">
        <v>629</v>
      </c>
      <c r="BA38">
        <v>5.8999999999999997E-2</v>
      </c>
      <c r="BB38">
        <v>0</v>
      </c>
      <c r="BC38">
        <v>31.385999999999996</v>
      </c>
      <c r="BD38">
        <v>0</v>
      </c>
      <c r="BF38">
        <v>31.385999999999996</v>
      </c>
      <c r="BI38">
        <v>0.61799999999999999</v>
      </c>
      <c r="BJ38">
        <v>0</v>
      </c>
      <c r="BK38">
        <v>31.385999999999996</v>
      </c>
      <c r="BL38">
        <v>6.2169999999999996</v>
      </c>
      <c r="BM38">
        <v>5.8999999999999997E-2</v>
      </c>
      <c r="BN38">
        <v>0</v>
      </c>
      <c r="BO38">
        <v>0.61</v>
      </c>
      <c r="BP38">
        <v>0</v>
      </c>
      <c r="BQ38" t="s">
        <v>625</v>
      </c>
      <c r="BR38" t="s">
        <v>625</v>
      </c>
      <c r="BS38">
        <v>38.279999999999994</v>
      </c>
      <c r="BV38" s="87">
        <v>1.6144200626959249E-2</v>
      </c>
      <c r="BW38" s="87">
        <v>9.4017763845350051E-4</v>
      </c>
      <c r="BX38" s="87">
        <v>0.82050705329153606</v>
      </c>
      <c r="BY38" s="87">
        <v>0.16240856844305121</v>
      </c>
      <c r="CA38" s="87">
        <v>1</v>
      </c>
      <c r="CD38">
        <v>1.6144200000000001E-2</v>
      </c>
      <c r="CG38" s="87">
        <v>-6.2695924840650008E-10</v>
      </c>
      <c r="CH38" s="102">
        <v>0</v>
      </c>
    </row>
    <row r="39" spans="1:86" x14ac:dyDescent="0.35">
      <c r="A39" t="s">
        <v>74</v>
      </c>
      <c r="B39" t="s">
        <v>118</v>
      </c>
      <c r="C39">
        <v>0</v>
      </c>
      <c r="D39">
        <v>5.8000000000000003E-2</v>
      </c>
      <c r="E39">
        <v>0</v>
      </c>
      <c r="F39">
        <v>0</v>
      </c>
      <c r="G39">
        <v>0</v>
      </c>
      <c r="H39">
        <v>0</v>
      </c>
      <c r="I39">
        <v>0</v>
      </c>
      <c r="J39">
        <v>0</v>
      </c>
      <c r="K39">
        <v>0</v>
      </c>
      <c r="L39">
        <v>0</v>
      </c>
      <c r="M39">
        <v>68.591999999999999</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1.7889999999999999</v>
      </c>
      <c r="AM39">
        <v>0</v>
      </c>
      <c r="AO39">
        <v>70.439000000000007</v>
      </c>
      <c r="AP39">
        <v>70.439000000000007</v>
      </c>
      <c r="AQ39">
        <v>53.95</v>
      </c>
      <c r="AR39">
        <v>0</v>
      </c>
      <c r="AS39">
        <v>0</v>
      </c>
      <c r="AT39" s="87">
        <v>0.76591093002456023</v>
      </c>
      <c r="AV39" t="s">
        <v>629</v>
      </c>
      <c r="BA39">
        <v>1.7889999999999999</v>
      </c>
      <c r="BB39">
        <v>0</v>
      </c>
      <c r="BC39">
        <v>68.591999999999999</v>
      </c>
      <c r="BD39">
        <v>0</v>
      </c>
      <c r="BF39">
        <v>68.591999999999999</v>
      </c>
      <c r="BI39">
        <v>5.8000000000000003E-2</v>
      </c>
      <c r="BJ39">
        <v>0</v>
      </c>
      <c r="BK39">
        <v>68.591999999999999</v>
      </c>
      <c r="BL39">
        <v>0</v>
      </c>
      <c r="BM39">
        <v>1.7889999999999999</v>
      </c>
      <c r="BN39">
        <v>0</v>
      </c>
      <c r="BO39">
        <v>0.61</v>
      </c>
      <c r="BP39">
        <v>0</v>
      </c>
      <c r="BQ39" t="s">
        <v>625</v>
      </c>
      <c r="BR39" t="s">
        <v>625</v>
      </c>
      <c r="BS39">
        <v>70.439000000000007</v>
      </c>
      <c r="BV39" s="87">
        <v>8.2340748732946233E-4</v>
      </c>
      <c r="BW39" s="87">
        <v>1.5492695807720152E-2</v>
      </c>
      <c r="BX39" s="87">
        <v>0.98368389670495027</v>
      </c>
      <c r="BY39" s="87">
        <v>0</v>
      </c>
      <c r="CA39" s="87">
        <v>0.99999999999999989</v>
      </c>
      <c r="CD39">
        <v>8.2340699999999996E-4</v>
      </c>
      <c r="CG39" s="87">
        <v>-4.8732946237445285E-10</v>
      </c>
      <c r="CH39" s="102">
        <v>0</v>
      </c>
    </row>
    <row r="40" spans="1:86" x14ac:dyDescent="0.35">
      <c r="A40" t="s">
        <v>74</v>
      </c>
      <c r="B40" t="s">
        <v>106</v>
      </c>
      <c r="C40">
        <v>0</v>
      </c>
      <c r="D40">
        <v>3.5000000000000003E-2</v>
      </c>
      <c r="E40">
        <v>0</v>
      </c>
      <c r="F40">
        <v>0</v>
      </c>
      <c r="G40">
        <v>0</v>
      </c>
      <c r="H40">
        <v>0</v>
      </c>
      <c r="I40">
        <v>0</v>
      </c>
      <c r="J40">
        <v>0</v>
      </c>
      <c r="K40">
        <v>0</v>
      </c>
      <c r="L40">
        <v>0</v>
      </c>
      <c r="M40">
        <v>0</v>
      </c>
      <c r="N40">
        <v>0</v>
      </c>
      <c r="O40">
        <v>0</v>
      </c>
      <c r="P40">
        <v>26.812000000000001</v>
      </c>
      <c r="Q40">
        <v>0</v>
      </c>
      <c r="R40">
        <v>0</v>
      </c>
      <c r="S40">
        <v>0</v>
      </c>
      <c r="T40">
        <v>0</v>
      </c>
      <c r="U40">
        <v>0</v>
      </c>
      <c r="V40">
        <v>0</v>
      </c>
      <c r="W40">
        <v>0.22800000000000001</v>
      </c>
      <c r="X40">
        <v>0</v>
      </c>
      <c r="Y40">
        <v>0</v>
      </c>
      <c r="Z40">
        <v>0</v>
      </c>
      <c r="AA40">
        <v>0</v>
      </c>
      <c r="AB40">
        <v>0</v>
      </c>
      <c r="AC40">
        <v>0</v>
      </c>
      <c r="AD40">
        <v>0</v>
      </c>
      <c r="AE40">
        <v>0</v>
      </c>
      <c r="AF40">
        <v>0</v>
      </c>
      <c r="AG40">
        <v>0</v>
      </c>
      <c r="AH40">
        <v>0</v>
      </c>
      <c r="AI40">
        <v>0.52300000000000002</v>
      </c>
      <c r="AJ40">
        <v>0</v>
      </c>
      <c r="AK40">
        <v>0</v>
      </c>
      <c r="AL40">
        <v>0.81599999999999995</v>
      </c>
      <c r="AM40">
        <v>0</v>
      </c>
      <c r="AO40">
        <v>28.414000000000001</v>
      </c>
      <c r="AP40">
        <v>28.414000000000001</v>
      </c>
      <c r="AQ40">
        <v>23.416</v>
      </c>
      <c r="AR40">
        <v>0</v>
      </c>
      <c r="AS40">
        <v>0</v>
      </c>
      <c r="AT40" s="87">
        <v>0.82410079538255787</v>
      </c>
      <c r="AV40" t="s">
        <v>629</v>
      </c>
      <c r="BA40">
        <v>0.81599999999999995</v>
      </c>
      <c r="BB40">
        <v>0</v>
      </c>
      <c r="BC40">
        <v>26.812000000000001</v>
      </c>
      <c r="BD40">
        <v>0</v>
      </c>
      <c r="BF40">
        <v>27.040000000000003</v>
      </c>
      <c r="BI40">
        <v>3.5000000000000003E-2</v>
      </c>
      <c r="BJ40">
        <v>0</v>
      </c>
      <c r="BK40">
        <v>27.040000000000003</v>
      </c>
      <c r="BL40">
        <v>0.52300000000000002</v>
      </c>
      <c r="BM40">
        <v>0.81599999999999995</v>
      </c>
      <c r="BN40">
        <v>0</v>
      </c>
      <c r="BO40">
        <v>0.61</v>
      </c>
      <c r="BP40">
        <v>0</v>
      </c>
      <c r="BQ40" t="s">
        <v>625</v>
      </c>
      <c r="BR40" t="s">
        <v>625</v>
      </c>
      <c r="BS40">
        <v>28.414000000000001</v>
      </c>
      <c r="BV40" s="87">
        <v>1.2317871471809671E-3</v>
      </c>
      <c r="BW40" s="87">
        <v>1.7518124868022802E-2</v>
      </c>
      <c r="BX40" s="87">
        <v>0.96284366861406356</v>
      </c>
      <c r="BY40" s="87">
        <v>1.8406419370732736E-2</v>
      </c>
      <c r="CA40" s="87">
        <v>1.0000000000000002</v>
      </c>
      <c r="CD40">
        <v>1.23179E-3</v>
      </c>
      <c r="CG40" s="87">
        <v>2.852819032872142E-9</v>
      </c>
      <c r="CH40" s="102">
        <v>0</v>
      </c>
    </row>
    <row r="41" spans="1:86" x14ac:dyDescent="0.35">
      <c r="A41" t="s">
        <v>74</v>
      </c>
      <c r="B41" t="s">
        <v>114</v>
      </c>
      <c r="C41">
        <v>0</v>
      </c>
      <c r="D41">
        <v>0.19500000000000001</v>
      </c>
      <c r="E41">
        <v>0</v>
      </c>
      <c r="F41">
        <v>0</v>
      </c>
      <c r="G41">
        <v>0</v>
      </c>
      <c r="H41">
        <v>0</v>
      </c>
      <c r="I41">
        <v>0</v>
      </c>
      <c r="J41">
        <v>0</v>
      </c>
      <c r="K41">
        <v>0</v>
      </c>
      <c r="L41">
        <v>0</v>
      </c>
      <c r="M41">
        <v>0</v>
      </c>
      <c r="N41">
        <v>0</v>
      </c>
      <c r="O41">
        <v>0</v>
      </c>
      <c r="P41">
        <v>0</v>
      </c>
      <c r="Q41">
        <v>3.6589999999999998</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4.7E-2</v>
      </c>
      <c r="AM41">
        <v>0</v>
      </c>
      <c r="AO41">
        <v>3.9009999999999998</v>
      </c>
      <c r="AP41">
        <v>3.9009999999999998</v>
      </c>
      <c r="AQ41">
        <v>2.0329999999999999</v>
      </c>
      <c r="AR41">
        <v>0</v>
      </c>
      <c r="AS41">
        <v>0</v>
      </c>
      <c r="AT41" s="87">
        <v>0.52114842348115864</v>
      </c>
      <c r="AV41" t="s">
        <v>629</v>
      </c>
      <c r="BA41">
        <v>4.7E-2</v>
      </c>
      <c r="BB41">
        <v>0</v>
      </c>
      <c r="BC41">
        <v>3.6589999999999998</v>
      </c>
      <c r="BD41">
        <v>0</v>
      </c>
      <c r="BF41">
        <v>3.6589999999999998</v>
      </c>
      <c r="BI41">
        <v>0.19500000000000001</v>
      </c>
      <c r="BJ41">
        <v>0</v>
      </c>
      <c r="BK41">
        <v>3.6589999999999998</v>
      </c>
      <c r="BL41">
        <v>0</v>
      </c>
      <c r="BM41">
        <v>4.7E-2</v>
      </c>
      <c r="BN41">
        <v>0</v>
      </c>
      <c r="BO41">
        <v>0.61</v>
      </c>
      <c r="BP41">
        <v>0</v>
      </c>
      <c r="BQ41" t="s">
        <v>625</v>
      </c>
      <c r="BR41" t="s">
        <v>625</v>
      </c>
      <c r="BS41">
        <v>3.9009999999999998</v>
      </c>
      <c r="BV41" s="87">
        <v>4.998718277364779E-2</v>
      </c>
      <c r="BW41" s="87">
        <v>7.3493975903614461E-3</v>
      </c>
      <c r="BX41" s="87">
        <v>0.94266341963599076</v>
      </c>
      <c r="BY41" s="87">
        <v>0</v>
      </c>
      <c r="CA41" s="87">
        <v>1</v>
      </c>
      <c r="CD41">
        <v>4.9987200000000002E-2</v>
      </c>
      <c r="CG41" s="87">
        <v>1.722635221274027E-8</v>
      </c>
      <c r="CH41" s="102">
        <v>0</v>
      </c>
    </row>
    <row r="42" spans="1:86" x14ac:dyDescent="0.35">
      <c r="A42" t="s">
        <v>74</v>
      </c>
      <c r="B42" t="s">
        <v>109</v>
      </c>
      <c r="C42">
        <v>0</v>
      </c>
      <c r="D42">
        <v>0.69099999999999995</v>
      </c>
      <c r="E42">
        <v>0</v>
      </c>
      <c r="F42">
        <v>0</v>
      </c>
      <c r="G42">
        <v>0</v>
      </c>
      <c r="H42">
        <v>0</v>
      </c>
      <c r="I42">
        <v>0</v>
      </c>
      <c r="J42">
        <v>0</v>
      </c>
      <c r="K42">
        <v>0</v>
      </c>
      <c r="L42">
        <v>0</v>
      </c>
      <c r="M42">
        <v>19.36</v>
      </c>
      <c r="N42">
        <v>9.8539999999999992</v>
      </c>
      <c r="O42">
        <v>13.593999999999999</v>
      </c>
      <c r="P42">
        <v>2.149</v>
      </c>
      <c r="Q42">
        <v>29.7639</v>
      </c>
      <c r="R42">
        <v>0.87</v>
      </c>
      <c r="S42">
        <v>6.2359999999999998</v>
      </c>
      <c r="T42">
        <v>0</v>
      </c>
      <c r="U42">
        <v>0</v>
      </c>
      <c r="V42">
        <v>0</v>
      </c>
      <c r="W42">
        <v>0.54200000000000004</v>
      </c>
      <c r="X42">
        <v>0</v>
      </c>
      <c r="Y42">
        <v>0</v>
      </c>
      <c r="Z42">
        <v>0</v>
      </c>
      <c r="AA42">
        <v>0</v>
      </c>
      <c r="AB42">
        <v>0</v>
      </c>
      <c r="AC42">
        <v>0</v>
      </c>
      <c r="AD42">
        <v>0</v>
      </c>
      <c r="AE42">
        <v>0</v>
      </c>
      <c r="AF42">
        <v>0</v>
      </c>
      <c r="AG42">
        <v>0</v>
      </c>
      <c r="AH42">
        <v>0</v>
      </c>
      <c r="AI42">
        <v>16.855</v>
      </c>
      <c r="AJ42">
        <v>0</v>
      </c>
      <c r="AK42">
        <v>0</v>
      </c>
      <c r="AL42">
        <v>1.7150000000000001</v>
      </c>
      <c r="AM42">
        <v>0</v>
      </c>
      <c r="AO42">
        <v>101.62990000000002</v>
      </c>
      <c r="AP42">
        <v>101.62990000000002</v>
      </c>
      <c r="AQ42">
        <v>86.885999999999996</v>
      </c>
      <c r="AR42">
        <v>0</v>
      </c>
      <c r="AS42">
        <v>0</v>
      </c>
      <c r="AT42" s="87">
        <v>0.85492556816448684</v>
      </c>
      <c r="AV42" t="s">
        <v>629</v>
      </c>
      <c r="BA42">
        <v>1.7150000000000001</v>
      </c>
      <c r="BB42">
        <v>0</v>
      </c>
      <c r="BC42">
        <v>74.7209</v>
      </c>
      <c r="BD42">
        <v>7.1059999999999999</v>
      </c>
      <c r="BF42">
        <v>82.368900000000011</v>
      </c>
      <c r="BI42">
        <v>0.69099999999999995</v>
      </c>
      <c r="BJ42">
        <v>0</v>
      </c>
      <c r="BK42">
        <v>82.368900000000011</v>
      </c>
      <c r="BL42">
        <v>16.855</v>
      </c>
      <c r="BM42">
        <v>1.7150000000000001</v>
      </c>
      <c r="BN42">
        <v>0</v>
      </c>
      <c r="BO42">
        <v>0.61</v>
      </c>
      <c r="BP42">
        <v>0</v>
      </c>
      <c r="BQ42" t="s">
        <v>625</v>
      </c>
      <c r="BR42" t="s">
        <v>625</v>
      </c>
      <c r="BS42">
        <v>101.62990000000002</v>
      </c>
      <c r="BV42" s="87">
        <v>6.7991801625309064E-3</v>
      </c>
      <c r="BW42" s="87">
        <v>1.0293722615096541E-2</v>
      </c>
      <c r="BX42" s="87">
        <v>0.81706023522605065</v>
      </c>
      <c r="BY42" s="87">
        <v>0.16584686199632193</v>
      </c>
      <c r="CA42" s="87">
        <v>1</v>
      </c>
      <c r="CD42">
        <v>6.7991700000000002E-3</v>
      </c>
      <c r="CG42" s="87">
        <v>-1.0162530906208944E-8</v>
      </c>
      <c r="CH42" s="102">
        <v>0</v>
      </c>
    </row>
    <row r="43" spans="1:86" x14ac:dyDescent="0.35">
      <c r="A43" t="s">
        <v>74</v>
      </c>
      <c r="B43" t="s">
        <v>117</v>
      </c>
      <c r="C43">
        <v>0</v>
      </c>
      <c r="D43">
        <v>1.762</v>
      </c>
      <c r="E43">
        <v>0</v>
      </c>
      <c r="F43">
        <v>0</v>
      </c>
      <c r="G43">
        <v>0</v>
      </c>
      <c r="H43">
        <v>0</v>
      </c>
      <c r="I43">
        <v>0</v>
      </c>
      <c r="J43">
        <v>0</v>
      </c>
      <c r="K43">
        <v>0</v>
      </c>
      <c r="L43">
        <v>0</v>
      </c>
      <c r="M43">
        <v>0</v>
      </c>
      <c r="N43">
        <v>0</v>
      </c>
      <c r="O43">
        <v>0</v>
      </c>
      <c r="P43">
        <v>13.768000000000001</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0.312</v>
      </c>
      <c r="AM43">
        <v>0</v>
      </c>
      <c r="AO43">
        <v>15.842000000000001</v>
      </c>
      <c r="AP43">
        <v>15.842000000000001</v>
      </c>
      <c r="AQ43">
        <v>8.0559999999999992</v>
      </c>
      <c r="AR43">
        <v>0</v>
      </c>
      <c r="AS43">
        <v>0</v>
      </c>
      <c r="AT43" s="87">
        <v>0.50852165130665317</v>
      </c>
      <c r="AV43" t="s">
        <v>629</v>
      </c>
      <c r="BA43">
        <v>0.312</v>
      </c>
      <c r="BB43">
        <v>0</v>
      </c>
      <c r="BC43">
        <v>13.768000000000001</v>
      </c>
      <c r="BD43">
        <v>0</v>
      </c>
      <c r="BF43">
        <v>13.768000000000001</v>
      </c>
      <c r="BI43">
        <v>1.762</v>
      </c>
      <c r="BJ43">
        <v>0</v>
      </c>
      <c r="BK43">
        <v>13.768000000000001</v>
      </c>
      <c r="BL43">
        <v>0</v>
      </c>
      <c r="BM43">
        <v>0.312</v>
      </c>
      <c r="BN43">
        <v>0</v>
      </c>
      <c r="BO43">
        <v>0.61</v>
      </c>
      <c r="BP43">
        <v>0</v>
      </c>
      <c r="BQ43" t="s">
        <v>625</v>
      </c>
      <c r="BR43" t="s">
        <v>625</v>
      </c>
      <c r="BS43">
        <v>15.842000000000001</v>
      </c>
      <c r="BV43" s="87">
        <v>0.11122333038757733</v>
      </c>
      <c r="BW43" s="87">
        <v>1.2013634642090643E-2</v>
      </c>
      <c r="BX43" s="87">
        <v>0.87676303497033203</v>
      </c>
      <c r="BY43" s="87">
        <v>0</v>
      </c>
      <c r="CA43" s="87">
        <v>1</v>
      </c>
      <c r="CD43">
        <v>0.111223</v>
      </c>
      <c r="CG43" s="87">
        <v>-3.3038757732417601E-7</v>
      </c>
      <c r="CH43" s="102">
        <v>0</v>
      </c>
    </row>
    <row r="44" spans="1:86" x14ac:dyDescent="0.35">
      <c r="A44" t="s">
        <v>2</v>
      </c>
      <c r="B44" t="s">
        <v>7</v>
      </c>
      <c r="C44">
        <v>0</v>
      </c>
      <c r="D44">
        <v>0</v>
      </c>
      <c r="E44">
        <v>0</v>
      </c>
      <c r="F44">
        <v>0</v>
      </c>
      <c r="G44">
        <v>0</v>
      </c>
      <c r="H44">
        <v>0</v>
      </c>
      <c r="I44">
        <v>0</v>
      </c>
      <c r="J44">
        <v>0</v>
      </c>
      <c r="K44">
        <v>0</v>
      </c>
      <c r="L44">
        <v>0</v>
      </c>
      <c r="M44">
        <v>0</v>
      </c>
      <c r="N44">
        <v>0</v>
      </c>
      <c r="O44">
        <v>0</v>
      </c>
      <c r="P44">
        <v>0</v>
      </c>
      <c r="Q44">
        <v>0</v>
      </c>
      <c r="R44">
        <v>0.48099999999999998</v>
      </c>
      <c r="S44">
        <v>0</v>
      </c>
      <c r="T44">
        <v>0</v>
      </c>
      <c r="U44">
        <v>0</v>
      </c>
      <c r="V44">
        <v>0</v>
      </c>
      <c r="W44">
        <v>0</v>
      </c>
      <c r="X44">
        <v>0</v>
      </c>
      <c r="Y44">
        <v>0</v>
      </c>
      <c r="Z44">
        <v>0</v>
      </c>
      <c r="AA44">
        <v>0</v>
      </c>
      <c r="AB44">
        <v>0</v>
      </c>
      <c r="AC44">
        <v>3.0000000000000001E-3</v>
      </c>
      <c r="AD44">
        <v>0</v>
      </c>
      <c r="AE44">
        <v>0</v>
      </c>
      <c r="AF44">
        <v>0</v>
      </c>
      <c r="AG44">
        <v>0</v>
      </c>
      <c r="AH44">
        <v>0</v>
      </c>
      <c r="AI44">
        <v>0</v>
      </c>
      <c r="AJ44">
        <v>0</v>
      </c>
      <c r="AK44">
        <v>0</v>
      </c>
      <c r="AL44">
        <v>1.4E-2</v>
      </c>
      <c r="AM44">
        <v>0</v>
      </c>
      <c r="AO44">
        <v>0.498</v>
      </c>
      <c r="AP44">
        <v>0.498</v>
      </c>
      <c r="AQ44">
        <v>0.33200000000000002</v>
      </c>
      <c r="AR44">
        <v>0</v>
      </c>
      <c r="AS44">
        <v>0</v>
      </c>
      <c r="AT44" s="87">
        <v>0.66666666666666674</v>
      </c>
      <c r="AV44" t="s">
        <v>629</v>
      </c>
      <c r="BA44">
        <v>1.4E-2</v>
      </c>
      <c r="BB44">
        <v>0</v>
      </c>
      <c r="BC44">
        <v>0</v>
      </c>
      <c r="BD44">
        <v>0.48099999999999998</v>
      </c>
      <c r="BF44">
        <v>0.48399999999999999</v>
      </c>
      <c r="BI44">
        <v>0</v>
      </c>
      <c r="BJ44">
        <v>0</v>
      </c>
      <c r="BK44">
        <v>0.48399999999999999</v>
      </c>
      <c r="BL44">
        <v>0</v>
      </c>
      <c r="BM44">
        <v>1.4E-2</v>
      </c>
      <c r="BN44">
        <v>0</v>
      </c>
      <c r="BO44">
        <v>0</v>
      </c>
      <c r="BP44">
        <v>0</v>
      </c>
      <c r="BQ44" t="s">
        <v>625</v>
      </c>
      <c r="BR44" t="s">
        <v>625</v>
      </c>
      <c r="BS44">
        <v>0.498</v>
      </c>
      <c r="BV44" s="87">
        <v>0</v>
      </c>
      <c r="BW44" s="87">
        <v>0</v>
      </c>
      <c r="BX44" s="87">
        <v>1</v>
      </c>
      <c r="BY44" s="87">
        <v>0</v>
      </c>
      <c r="CA44" s="87">
        <v>1</v>
      </c>
      <c r="CD44">
        <v>0</v>
      </c>
      <c r="CG44" s="87">
        <v>0</v>
      </c>
      <c r="CH44" s="102">
        <v>0</v>
      </c>
    </row>
    <row r="45" spans="1:86" x14ac:dyDescent="0.35">
      <c r="A45" t="s">
        <v>2</v>
      </c>
      <c r="B45" t="s">
        <v>3</v>
      </c>
      <c r="C45">
        <v>0</v>
      </c>
      <c r="D45">
        <v>0</v>
      </c>
      <c r="E45">
        <v>0</v>
      </c>
      <c r="F45">
        <v>0</v>
      </c>
      <c r="G45">
        <v>0</v>
      </c>
      <c r="H45">
        <v>0</v>
      </c>
      <c r="I45">
        <v>0</v>
      </c>
      <c r="J45">
        <v>0</v>
      </c>
      <c r="K45">
        <v>0</v>
      </c>
      <c r="L45">
        <v>0</v>
      </c>
      <c r="M45">
        <v>0</v>
      </c>
      <c r="N45">
        <v>0</v>
      </c>
      <c r="O45">
        <v>0</v>
      </c>
      <c r="P45">
        <v>7.1470000000000002</v>
      </c>
      <c r="Q45">
        <v>0</v>
      </c>
      <c r="R45">
        <v>0</v>
      </c>
      <c r="S45">
        <v>0</v>
      </c>
      <c r="T45">
        <v>0</v>
      </c>
      <c r="U45">
        <v>0</v>
      </c>
      <c r="V45">
        <v>0</v>
      </c>
      <c r="W45">
        <v>0</v>
      </c>
      <c r="X45">
        <v>0</v>
      </c>
      <c r="Y45">
        <v>0</v>
      </c>
      <c r="Z45">
        <v>0</v>
      </c>
      <c r="AA45">
        <v>0</v>
      </c>
      <c r="AB45">
        <v>0</v>
      </c>
      <c r="AC45">
        <v>0.106</v>
      </c>
      <c r="AD45">
        <v>0</v>
      </c>
      <c r="AE45">
        <v>0</v>
      </c>
      <c r="AF45">
        <v>0</v>
      </c>
      <c r="AG45">
        <v>0</v>
      </c>
      <c r="AH45">
        <v>0</v>
      </c>
      <c r="AI45">
        <v>0</v>
      </c>
      <c r="AJ45">
        <v>0</v>
      </c>
      <c r="AK45">
        <v>0</v>
      </c>
      <c r="AL45">
        <v>0.17599999999999999</v>
      </c>
      <c r="AM45">
        <v>0</v>
      </c>
      <c r="AO45">
        <v>7.4290000000000003</v>
      </c>
      <c r="AP45">
        <v>7.4290000000000003</v>
      </c>
      <c r="AQ45">
        <v>5.4450000000000003</v>
      </c>
      <c r="AR45">
        <v>0</v>
      </c>
      <c r="AS45">
        <v>0</v>
      </c>
      <c r="AT45" s="87">
        <v>0.7329384843182124</v>
      </c>
      <c r="AV45" t="s">
        <v>629</v>
      </c>
      <c r="BA45">
        <v>0.17599999999999999</v>
      </c>
      <c r="BB45">
        <v>0</v>
      </c>
      <c r="BC45">
        <v>7.1470000000000002</v>
      </c>
      <c r="BD45">
        <v>0</v>
      </c>
      <c r="BF45">
        <v>7.2530000000000001</v>
      </c>
      <c r="BI45">
        <v>0</v>
      </c>
      <c r="BJ45">
        <v>0</v>
      </c>
      <c r="BK45">
        <v>7.2530000000000001</v>
      </c>
      <c r="BL45">
        <v>0</v>
      </c>
      <c r="BM45">
        <v>0.17599999999999999</v>
      </c>
      <c r="BN45">
        <v>0</v>
      </c>
      <c r="BO45">
        <v>0</v>
      </c>
      <c r="BP45">
        <v>0</v>
      </c>
      <c r="BQ45" t="s">
        <v>625</v>
      </c>
      <c r="BR45" t="s">
        <v>625</v>
      </c>
      <c r="BS45">
        <v>7.4290000000000003</v>
      </c>
      <c r="BV45" s="87">
        <v>0</v>
      </c>
      <c r="BW45" s="87">
        <v>0</v>
      </c>
      <c r="BX45" s="87">
        <v>1</v>
      </c>
      <c r="BY45" s="87">
        <v>0</v>
      </c>
      <c r="CA45" s="87">
        <v>1</v>
      </c>
      <c r="CD45">
        <v>0</v>
      </c>
      <c r="CG45" s="87">
        <v>0</v>
      </c>
      <c r="CH45" s="102">
        <v>0</v>
      </c>
    </row>
    <row r="46" spans="1:86" x14ac:dyDescent="0.35">
      <c r="A46" t="s">
        <v>2</v>
      </c>
      <c r="B46" t="s">
        <v>4</v>
      </c>
      <c r="C46">
        <v>0</v>
      </c>
      <c r="D46">
        <v>0</v>
      </c>
      <c r="E46">
        <v>0</v>
      </c>
      <c r="F46">
        <v>0</v>
      </c>
      <c r="G46">
        <v>0</v>
      </c>
      <c r="H46">
        <v>0</v>
      </c>
      <c r="I46">
        <v>0</v>
      </c>
      <c r="J46">
        <v>0</v>
      </c>
      <c r="K46">
        <v>0</v>
      </c>
      <c r="L46">
        <v>12.8126</v>
      </c>
      <c r="M46">
        <v>40.344299999999997</v>
      </c>
      <c r="N46">
        <v>146.03</v>
      </c>
      <c r="O46">
        <v>14.744</v>
      </c>
      <c r="P46">
        <v>11.246600000000001</v>
      </c>
      <c r="Q46">
        <v>0</v>
      </c>
      <c r="R46">
        <v>0</v>
      </c>
      <c r="S46">
        <v>0</v>
      </c>
      <c r="T46">
        <v>0</v>
      </c>
      <c r="U46">
        <v>0</v>
      </c>
      <c r="V46">
        <v>0</v>
      </c>
      <c r="W46">
        <v>2.8458399999999999</v>
      </c>
      <c r="X46">
        <v>0</v>
      </c>
      <c r="Y46">
        <v>0</v>
      </c>
      <c r="Z46">
        <v>0</v>
      </c>
      <c r="AA46">
        <v>0</v>
      </c>
      <c r="AB46">
        <v>0</v>
      </c>
      <c r="AC46">
        <v>0</v>
      </c>
      <c r="AD46">
        <v>0</v>
      </c>
      <c r="AE46">
        <v>0</v>
      </c>
      <c r="AF46">
        <v>0</v>
      </c>
      <c r="AG46">
        <v>0</v>
      </c>
      <c r="AH46">
        <v>0</v>
      </c>
      <c r="AI46">
        <v>61.064</v>
      </c>
      <c r="AJ46">
        <v>0</v>
      </c>
      <c r="AK46">
        <v>0</v>
      </c>
      <c r="AL46">
        <v>11.5617</v>
      </c>
      <c r="AM46">
        <v>0</v>
      </c>
      <c r="AO46">
        <v>300.64903999999996</v>
      </c>
      <c r="AP46">
        <v>300.64903999999996</v>
      </c>
      <c r="AQ46">
        <v>254.839</v>
      </c>
      <c r="AR46">
        <v>0</v>
      </c>
      <c r="AS46">
        <v>0</v>
      </c>
      <c r="AT46" s="87">
        <v>0.84762951513166329</v>
      </c>
      <c r="AV46" t="s">
        <v>629</v>
      </c>
      <c r="BA46">
        <v>11.5617</v>
      </c>
      <c r="BB46">
        <v>0</v>
      </c>
      <c r="BC46">
        <v>212.36490000000001</v>
      </c>
      <c r="BD46">
        <v>0</v>
      </c>
      <c r="BF46">
        <v>228.02333999999999</v>
      </c>
      <c r="BI46">
        <v>0</v>
      </c>
      <c r="BJ46">
        <v>0</v>
      </c>
      <c r="BK46">
        <v>215.21074000000002</v>
      </c>
      <c r="BL46">
        <v>73.876599999999996</v>
      </c>
      <c r="BM46">
        <v>11.5617</v>
      </c>
      <c r="BN46">
        <v>0</v>
      </c>
      <c r="BO46">
        <v>0</v>
      </c>
      <c r="BP46">
        <v>0</v>
      </c>
      <c r="BQ46" t="s">
        <v>625</v>
      </c>
      <c r="BR46" t="s">
        <v>625</v>
      </c>
      <c r="BS46">
        <v>300.64904000000001</v>
      </c>
      <c r="BV46" s="87">
        <v>0</v>
      </c>
      <c r="BW46" s="87">
        <v>0</v>
      </c>
      <c r="BX46" s="87">
        <v>0.7542762817403309</v>
      </c>
      <c r="BY46" s="87">
        <v>0.24572371825966913</v>
      </c>
      <c r="CA46" s="87">
        <v>1</v>
      </c>
      <c r="CD46">
        <v>0</v>
      </c>
      <c r="CG46" s="87">
        <v>0</v>
      </c>
      <c r="CH46" s="102">
        <v>0</v>
      </c>
    </row>
    <row r="47" spans="1:86" x14ac:dyDescent="0.35">
      <c r="A47" t="s">
        <v>2</v>
      </c>
      <c r="B47" t="s">
        <v>5</v>
      </c>
      <c r="C47">
        <v>0</v>
      </c>
      <c r="D47">
        <v>0</v>
      </c>
      <c r="E47">
        <v>0</v>
      </c>
      <c r="F47">
        <v>0</v>
      </c>
      <c r="G47">
        <v>0</v>
      </c>
      <c r="H47">
        <v>0</v>
      </c>
      <c r="I47">
        <v>0</v>
      </c>
      <c r="J47">
        <v>0</v>
      </c>
      <c r="K47">
        <v>0</v>
      </c>
      <c r="L47">
        <v>0</v>
      </c>
      <c r="M47">
        <v>0</v>
      </c>
      <c r="N47">
        <v>0</v>
      </c>
      <c r="O47">
        <v>0</v>
      </c>
      <c r="P47">
        <v>0</v>
      </c>
      <c r="Q47">
        <v>0</v>
      </c>
      <c r="R47">
        <v>0.85399999999999998</v>
      </c>
      <c r="S47">
        <v>0</v>
      </c>
      <c r="T47">
        <v>0</v>
      </c>
      <c r="U47">
        <v>0</v>
      </c>
      <c r="V47">
        <v>0</v>
      </c>
      <c r="W47">
        <v>0</v>
      </c>
      <c r="X47">
        <v>0</v>
      </c>
      <c r="Y47">
        <v>0</v>
      </c>
      <c r="Z47">
        <v>0</v>
      </c>
      <c r="AA47">
        <v>0</v>
      </c>
      <c r="AB47">
        <v>0</v>
      </c>
      <c r="AC47">
        <v>2.1999999999999999E-2</v>
      </c>
      <c r="AD47">
        <v>0</v>
      </c>
      <c r="AE47">
        <v>0</v>
      </c>
      <c r="AF47">
        <v>0</v>
      </c>
      <c r="AG47">
        <v>0</v>
      </c>
      <c r="AH47">
        <v>0</v>
      </c>
      <c r="AI47">
        <v>0</v>
      </c>
      <c r="AJ47">
        <v>0</v>
      </c>
      <c r="AK47">
        <v>0</v>
      </c>
      <c r="AL47">
        <v>1.0999999999999999E-2</v>
      </c>
      <c r="AM47">
        <v>0</v>
      </c>
      <c r="AO47">
        <v>0.88700000000000001</v>
      </c>
      <c r="AP47">
        <v>0.88700000000000001</v>
      </c>
      <c r="AQ47">
        <v>0.62</v>
      </c>
      <c r="AR47">
        <v>0</v>
      </c>
      <c r="AS47">
        <v>0</v>
      </c>
      <c r="AT47" s="87">
        <v>0.69898534385569333</v>
      </c>
      <c r="AV47" t="s">
        <v>629</v>
      </c>
      <c r="BA47">
        <v>1.0999999999999999E-2</v>
      </c>
      <c r="BB47">
        <v>0</v>
      </c>
      <c r="BC47">
        <v>0</v>
      </c>
      <c r="BD47">
        <v>0.85399999999999998</v>
      </c>
      <c r="BF47">
        <v>0.876</v>
      </c>
      <c r="BI47">
        <v>0</v>
      </c>
      <c r="BJ47">
        <v>0</v>
      </c>
      <c r="BK47">
        <v>0.876</v>
      </c>
      <c r="BL47">
        <v>0</v>
      </c>
      <c r="BM47">
        <v>1.0999999999999999E-2</v>
      </c>
      <c r="BN47">
        <v>0</v>
      </c>
      <c r="BO47">
        <v>0</v>
      </c>
      <c r="BP47">
        <v>0</v>
      </c>
      <c r="BQ47" t="s">
        <v>625</v>
      </c>
      <c r="BR47" t="s">
        <v>625</v>
      </c>
      <c r="BS47">
        <v>0.88700000000000001</v>
      </c>
      <c r="BV47" s="87">
        <v>0</v>
      </c>
      <c r="BW47" s="87">
        <v>0</v>
      </c>
      <c r="BX47" s="87">
        <v>1</v>
      </c>
      <c r="BY47" s="87">
        <v>0</v>
      </c>
      <c r="CA47" s="87">
        <v>1</v>
      </c>
      <c r="CD47">
        <v>0</v>
      </c>
      <c r="CG47" s="87">
        <v>0</v>
      </c>
      <c r="CH47" s="102">
        <v>0</v>
      </c>
    </row>
    <row r="48" spans="1:86" x14ac:dyDescent="0.35">
      <c r="A48" t="s">
        <v>8</v>
      </c>
      <c r="B48" t="s">
        <v>9</v>
      </c>
      <c r="C48">
        <v>0</v>
      </c>
      <c r="D48">
        <v>0.83</v>
      </c>
      <c r="E48">
        <v>0</v>
      </c>
      <c r="F48">
        <v>0</v>
      </c>
      <c r="G48">
        <v>0</v>
      </c>
      <c r="H48">
        <v>0</v>
      </c>
      <c r="I48">
        <v>0</v>
      </c>
      <c r="J48">
        <v>0.76</v>
      </c>
      <c r="K48">
        <v>0</v>
      </c>
      <c r="L48">
        <v>0</v>
      </c>
      <c r="M48">
        <v>0</v>
      </c>
      <c r="N48">
        <v>0</v>
      </c>
      <c r="O48">
        <v>0</v>
      </c>
      <c r="P48">
        <v>0</v>
      </c>
      <c r="Q48">
        <v>132.80000000000001</v>
      </c>
      <c r="R48">
        <v>0</v>
      </c>
      <c r="S48">
        <v>0</v>
      </c>
      <c r="T48">
        <v>0</v>
      </c>
      <c r="U48">
        <v>0</v>
      </c>
      <c r="V48">
        <v>0</v>
      </c>
      <c r="W48">
        <v>0.214</v>
      </c>
      <c r="X48">
        <v>0</v>
      </c>
      <c r="Y48">
        <v>0</v>
      </c>
      <c r="Z48">
        <v>0</v>
      </c>
      <c r="AA48">
        <v>0</v>
      </c>
      <c r="AB48">
        <v>0</v>
      </c>
      <c r="AC48">
        <v>0</v>
      </c>
      <c r="AD48">
        <v>0</v>
      </c>
      <c r="AE48">
        <v>0</v>
      </c>
      <c r="AF48">
        <v>0</v>
      </c>
      <c r="AG48">
        <v>0</v>
      </c>
      <c r="AH48">
        <v>0</v>
      </c>
      <c r="AI48">
        <v>30.6</v>
      </c>
      <c r="AJ48">
        <v>0</v>
      </c>
      <c r="AK48">
        <v>0</v>
      </c>
      <c r="AL48">
        <v>3.0139999999999998</v>
      </c>
      <c r="AM48">
        <v>0</v>
      </c>
      <c r="AO48">
        <v>168.21800000000002</v>
      </c>
      <c r="AP48">
        <v>168.21800000000002</v>
      </c>
      <c r="AQ48">
        <v>123.8</v>
      </c>
      <c r="AR48">
        <v>0</v>
      </c>
      <c r="AS48">
        <v>0</v>
      </c>
      <c r="AT48" s="87">
        <v>0.73594977945285278</v>
      </c>
      <c r="AV48" t="s">
        <v>629</v>
      </c>
      <c r="BA48">
        <v>3.0139999999999998</v>
      </c>
      <c r="BB48">
        <v>0</v>
      </c>
      <c r="BC48">
        <v>132.80000000000001</v>
      </c>
      <c r="BD48">
        <v>0</v>
      </c>
      <c r="BF48">
        <v>133.01400000000001</v>
      </c>
      <c r="BI48">
        <v>0.83</v>
      </c>
      <c r="BJ48">
        <v>0</v>
      </c>
      <c r="BK48">
        <v>133.01400000000001</v>
      </c>
      <c r="BL48">
        <v>31.360000000000003</v>
      </c>
      <c r="BM48">
        <v>3.0139999999999998</v>
      </c>
      <c r="BN48">
        <v>0</v>
      </c>
      <c r="BO48">
        <v>0</v>
      </c>
      <c r="BP48">
        <v>0</v>
      </c>
      <c r="BQ48" t="s">
        <v>625</v>
      </c>
      <c r="BR48" t="s">
        <v>625</v>
      </c>
      <c r="BS48">
        <v>168.21800000000005</v>
      </c>
      <c r="BV48" s="87">
        <v>4.9340736425352799E-3</v>
      </c>
      <c r="BW48" s="87">
        <v>0</v>
      </c>
      <c r="BX48" s="87">
        <v>0.80864116800817976</v>
      </c>
      <c r="BY48" s="87">
        <v>0.18642475834928482</v>
      </c>
      <c r="CA48" s="87">
        <v>0.99999999999999989</v>
      </c>
      <c r="CD48">
        <v>4.9340699999999996E-3</v>
      </c>
      <c r="CG48" s="87">
        <v>-3.642535280345971E-9</v>
      </c>
      <c r="CH48" s="102">
        <v>0</v>
      </c>
    </row>
    <row r="49" spans="1:86" x14ac:dyDescent="0.35">
      <c r="A49" t="s">
        <v>10</v>
      </c>
      <c r="B49" t="s">
        <v>11</v>
      </c>
      <c r="C49">
        <v>0</v>
      </c>
      <c r="D49">
        <v>0.06</v>
      </c>
      <c r="E49">
        <v>0</v>
      </c>
      <c r="F49">
        <v>0</v>
      </c>
      <c r="G49">
        <v>0</v>
      </c>
      <c r="H49">
        <v>0</v>
      </c>
      <c r="I49">
        <v>0</v>
      </c>
      <c r="J49">
        <v>0</v>
      </c>
      <c r="K49">
        <v>0</v>
      </c>
      <c r="L49">
        <v>0</v>
      </c>
      <c r="M49">
        <v>0</v>
      </c>
      <c r="N49">
        <v>0</v>
      </c>
      <c r="O49">
        <v>0</v>
      </c>
      <c r="P49">
        <v>0</v>
      </c>
      <c r="Q49">
        <v>68</v>
      </c>
      <c r="R49">
        <v>0</v>
      </c>
      <c r="S49">
        <v>0</v>
      </c>
      <c r="T49">
        <v>0</v>
      </c>
      <c r="U49">
        <v>0</v>
      </c>
      <c r="V49">
        <v>0</v>
      </c>
      <c r="W49">
        <v>0</v>
      </c>
      <c r="X49">
        <v>0</v>
      </c>
      <c r="Y49">
        <v>0</v>
      </c>
      <c r="Z49">
        <v>0</v>
      </c>
      <c r="AA49">
        <v>0</v>
      </c>
      <c r="AB49">
        <v>0</v>
      </c>
      <c r="AC49">
        <v>0</v>
      </c>
      <c r="AD49">
        <v>0</v>
      </c>
      <c r="AE49">
        <v>0</v>
      </c>
      <c r="AF49">
        <v>0</v>
      </c>
      <c r="AG49">
        <v>0</v>
      </c>
      <c r="AH49">
        <v>0</v>
      </c>
      <c r="AI49">
        <v>8.1999999999999993</v>
      </c>
      <c r="AJ49">
        <v>0</v>
      </c>
      <c r="AK49">
        <v>0</v>
      </c>
      <c r="AL49">
        <v>1.7</v>
      </c>
      <c r="AM49">
        <v>0</v>
      </c>
      <c r="AO49">
        <v>77.960000000000008</v>
      </c>
      <c r="AP49">
        <v>77.960000000000008</v>
      </c>
      <c r="AQ49">
        <v>53.46</v>
      </c>
      <c r="AR49">
        <v>0</v>
      </c>
      <c r="AS49">
        <v>0</v>
      </c>
      <c r="AT49" s="87">
        <v>0.68573627501282708</v>
      </c>
      <c r="AV49" t="s">
        <v>629</v>
      </c>
      <c r="BA49">
        <v>1.7</v>
      </c>
      <c r="BB49">
        <v>0</v>
      </c>
      <c r="BC49">
        <v>68</v>
      </c>
      <c r="BD49">
        <v>0</v>
      </c>
      <c r="BF49">
        <v>68</v>
      </c>
      <c r="BI49">
        <v>0.06</v>
      </c>
      <c r="BJ49">
        <v>0</v>
      </c>
      <c r="BK49">
        <v>68</v>
      </c>
      <c r="BL49">
        <v>8.1999999999999993</v>
      </c>
      <c r="BM49">
        <v>1.7</v>
      </c>
      <c r="BN49">
        <v>0</v>
      </c>
      <c r="BO49">
        <v>0</v>
      </c>
      <c r="BP49">
        <v>0</v>
      </c>
      <c r="BQ49" t="s">
        <v>625</v>
      </c>
      <c r="BR49" t="s">
        <v>625</v>
      </c>
      <c r="BS49">
        <v>77.960000000000008</v>
      </c>
      <c r="BV49" s="87">
        <v>7.6962544894817846E-4</v>
      </c>
      <c r="BW49" s="87">
        <v>0</v>
      </c>
      <c r="BX49" s="87">
        <v>0.89404822986146737</v>
      </c>
      <c r="BY49" s="87">
        <v>0.10518214468958438</v>
      </c>
      <c r="CA49" s="87">
        <v>1</v>
      </c>
      <c r="CD49">
        <v>7.6962500000000002E-4</v>
      </c>
      <c r="CG49" s="87">
        <v>-4.4894817843778995E-10</v>
      </c>
      <c r="CH49" s="102">
        <v>0</v>
      </c>
    </row>
    <row r="50" spans="1:86" x14ac:dyDescent="0.35">
      <c r="A50" t="s">
        <v>10</v>
      </c>
      <c r="B50" t="s">
        <v>12</v>
      </c>
      <c r="C50">
        <v>0</v>
      </c>
      <c r="D50">
        <v>0.2</v>
      </c>
      <c r="E50">
        <v>0</v>
      </c>
      <c r="F50">
        <v>0</v>
      </c>
      <c r="G50">
        <v>0</v>
      </c>
      <c r="H50">
        <v>0</v>
      </c>
      <c r="I50">
        <v>0</v>
      </c>
      <c r="J50">
        <v>0</v>
      </c>
      <c r="K50">
        <v>0</v>
      </c>
      <c r="L50">
        <v>0</v>
      </c>
      <c r="M50">
        <v>0</v>
      </c>
      <c r="N50">
        <v>0</v>
      </c>
      <c r="O50">
        <v>0</v>
      </c>
      <c r="P50">
        <v>0</v>
      </c>
      <c r="Q50">
        <v>12.8</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0.2</v>
      </c>
      <c r="AM50">
        <v>0</v>
      </c>
      <c r="AO50">
        <v>13.2</v>
      </c>
      <c r="AP50">
        <v>13.2</v>
      </c>
      <c r="AQ50">
        <v>10.57</v>
      </c>
      <c r="AR50">
        <v>0</v>
      </c>
      <c r="AS50">
        <v>0</v>
      </c>
      <c r="AT50" s="87">
        <v>0.80075757575757578</v>
      </c>
      <c r="AV50" t="s">
        <v>629</v>
      </c>
      <c r="BA50">
        <v>0.2</v>
      </c>
      <c r="BB50">
        <v>0</v>
      </c>
      <c r="BC50">
        <v>12.8</v>
      </c>
      <c r="BD50">
        <v>0</v>
      </c>
      <c r="BF50">
        <v>12.8</v>
      </c>
      <c r="BI50">
        <v>0.2</v>
      </c>
      <c r="BJ50">
        <v>0</v>
      </c>
      <c r="BK50">
        <v>12.8</v>
      </c>
      <c r="BL50">
        <v>0</v>
      </c>
      <c r="BM50">
        <v>0.2</v>
      </c>
      <c r="BN50">
        <v>0</v>
      </c>
      <c r="BO50">
        <v>0</v>
      </c>
      <c r="BP50">
        <v>0</v>
      </c>
      <c r="BQ50" t="s">
        <v>625</v>
      </c>
      <c r="BR50" t="s">
        <v>625</v>
      </c>
      <c r="BS50">
        <v>13.2</v>
      </c>
      <c r="BV50" s="87">
        <v>1.5151515151515154E-2</v>
      </c>
      <c r="BW50" s="87">
        <v>0</v>
      </c>
      <c r="BX50" s="87">
        <v>0.98484848484848486</v>
      </c>
      <c r="BY50" s="87">
        <v>0</v>
      </c>
      <c r="CA50" s="87">
        <v>1</v>
      </c>
      <c r="CD50">
        <v>1.51515E-2</v>
      </c>
      <c r="CG50" s="87">
        <v>-1.5151515153632999E-8</v>
      </c>
      <c r="CH50" s="102">
        <v>0</v>
      </c>
    </row>
    <row r="51" spans="1:86" x14ac:dyDescent="0.35">
      <c r="A51" t="s">
        <v>10</v>
      </c>
      <c r="B51" t="s">
        <v>13</v>
      </c>
      <c r="C51">
        <v>0</v>
      </c>
      <c r="D51">
        <v>0</v>
      </c>
      <c r="E51">
        <v>0</v>
      </c>
      <c r="F51">
        <v>0</v>
      </c>
      <c r="G51">
        <v>0</v>
      </c>
      <c r="H51">
        <v>0</v>
      </c>
      <c r="I51">
        <v>0</v>
      </c>
      <c r="J51">
        <v>0</v>
      </c>
      <c r="K51">
        <v>0</v>
      </c>
      <c r="L51">
        <v>0</v>
      </c>
      <c r="M51">
        <v>0</v>
      </c>
      <c r="N51">
        <v>0</v>
      </c>
      <c r="O51">
        <v>0</v>
      </c>
      <c r="P51">
        <v>0</v>
      </c>
      <c r="Q51">
        <v>25.3</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0.4</v>
      </c>
      <c r="AM51">
        <v>0</v>
      </c>
      <c r="AO51">
        <v>25.7</v>
      </c>
      <c r="AP51">
        <v>25.7</v>
      </c>
      <c r="AQ51">
        <v>19.62</v>
      </c>
      <c r="AR51">
        <v>0</v>
      </c>
      <c r="AS51">
        <v>0</v>
      </c>
      <c r="AT51" s="87">
        <v>0.76342412451361874</v>
      </c>
      <c r="AV51" t="s">
        <v>629</v>
      </c>
      <c r="BA51">
        <v>0.4</v>
      </c>
      <c r="BB51">
        <v>0</v>
      </c>
      <c r="BC51">
        <v>25.3</v>
      </c>
      <c r="BD51">
        <v>0</v>
      </c>
      <c r="BF51">
        <v>25.3</v>
      </c>
      <c r="BI51">
        <v>0</v>
      </c>
      <c r="BJ51">
        <v>0</v>
      </c>
      <c r="BK51">
        <v>25.3</v>
      </c>
      <c r="BL51">
        <v>0</v>
      </c>
      <c r="BM51">
        <v>0.4</v>
      </c>
      <c r="BN51">
        <v>0</v>
      </c>
      <c r="BO51">
        <v>0</v>
      </c>
      <c r="BP51">
        <v>0</v>
      </c>
      <c r="BQ51" t="s">
        <v>625</v>
      </c>
      <c r="BR51" t="s">
        <v>625</v>
      </c>
      <c r="BS51">
        <v>25.7</v>
      </c>
      <c r="BV51" s="87">
        <v>0</v>
      </c>
      <c r="BW51" s="87">
        <v>0</v>
      </c>
      <c r="BX51" s="87">
        <v>1</v>
      </c>
      <c r="BY51" s="87">
        <v>0</v>
      </c>
      <c r="CA51" s="87">
        <v>1</v>
      </c>
      <c r="CD51">
        <v>0</v>
      </c>
      <c r="CG51" s="87">
        <v>0</v>
      </c>
      <c r="CH51" s="102">
        <v>0</v>
      </c>
    </row>
    <row r="52" spans="1:86" x14ac:dyDescent="0.35">
      <c r="A52" t="s">
        <v>14</v>
      </c>
      <c r="B52" t="s">
        <v>15</v>
      </c>
      <c r="C52">
        <v>0</v>
      </c>
      <c r="D52">
        <v>0.28000000000000003</v>
      </c>
      <c r="E52">
        <v>0</v>
      </c>
      <c r="F52">
        <v>0</v>
      </c>
      <c r="G52">
        <v>0</v>
      </c>
      <c r="H52">
        <v>0</v>
      </c>
      <c r="I52">
        <v>0</v>
      </c>
      <c r="J52">
        <v>0</v>
      </c>
      <c r="K52">
        <v>0</v>
      </c>
      <c r="L52">
        <v>0</v>
      </c>
      <c r="M52">
        <v>0</v>
      </c>
      <c r="N52">
        <v>0.89300000000000002</v>
      </c>
      <c r="O52">
        <v>12.09</v>
      </c>
      <c r="P52">
        <v>0</v>
      </c>
      <c r="Q52">
        <v>21.677</v>
      </c>
      <c r="R52">
        <v>8.9</v>
      </c>
      <c r="S52">
        <v>2.6</v>
      </c>
      <c r="T52">
        <v>0</v>
      </c>
      <c r="U52">
        <v>0</v>
      </c>
      <c r="V52">
        <v>0</v>
      </c>
      <c r="W52">
        <v>0</v>
      </c>
      <c r="X52">
        <v>0</v>
      </c>
      <c r="Y52">
        <v>0</v>
      </c>
      <c r="Z52">
        <v>0</v>
      </c>
      <c r="AA52">
        <v>0</v>
      </c>
      <c r="AB52">
        <v>0</v>
      </c>
      <c r="AC52">
        <v>0</v>
      </c>
      <c r="AD52">
        <v>0</v>
      </c>
      <c r="AE52">
        <v>0</v>
      </c>
      <c r="AF52">
        <v>0</v>
      </c>
      <c r="AG52">
        <v>0</v>
      </c>
      <c r="AH52">
        <v>0</v>
      </c>
      <c r="AI52">
        <v>6.556</v>
      </c>
      <c r="AJ52">
        <v>0</v>
      </c>
      <c r="AK52">
        <v>0</v>
      </c>
      <c r="AL52">
        <v>1.353</v>
      </c>
      <c r="AM52">
        <v>0</v>
      </c>
      <c r="AO52">
        <v>54.348999999999997</v>
      </c>
      <c r="AP52">
        <v>54.348999999999997</v>
      </c>
      <c r="AQ52">
        <v>39.799999999999997</v>
      </c>
      <c r="AR52">
        <v>0</v>
      </c>
      <c r="AS52">
        <v>0</v>
      </c>
      <c r="AT52" s="87">
        <v>0.73230418222966387</v>
      </c>
      <c r="AV52" t="s">
        <v>629</v>
      </c>
      <c r="BA52">
        <v>1.353</v>
      </c>
      <c r="BB52">
        <v>0</v>
      </c>
      <c r="BC52">
        <v>34.659999999999997</v>
      </c>
      <c r="BD52">
        <v>11.5</v>
      </c>
      <c r="BF52">
        <v>46.16</v>
      </c>
      <c r="BI52">
        <v>0.28000000000000003</v>
      </c>
      <c r="BJ52">
        <v>0</v>
      </c>
      <c r="BK52">
        <v>46.16</v>
      </c>
      <c r="BL52">
        <v>6.556</v>
      </c>
      <c r="BM52">
        <v>1.353</v>
      </c>
      <c r="BN52">
        <v>0</v>
      </c>
      <c r="BO52">
        <v>0</v>
      </c>
      <c r="BP52">
        <v>0</v>
      </c>
      <c r="BQ52" t="s">
        <v>625</v>
      </c>
      <c r="BR52" t="s">
        <v>625</v>
      </c>
      <c r="BS52">
        <v>54.348999999999997</v>
      </c>
      <c r="BV52" s="87">
        <v>5.1518887192036657E-3</v>
      </c>
      <c r="BW52" s="87">
        <v>0</v>
      </c>
      <c r="BX52" s="87">
        <v>0.8742203168411562</v>
      </c>
      <c r="BY52" s="87">
        <v>0.12062779443964011</v>
      </c>
      <c r="CA52" s="87">
        <v>1</v>
      </c>
      <c r="CD52">
        <v>5.1518900000000001E-3</v>
      </c>
      <c r="CG52" s="87">
        <v>1.2807963344421691E-9</v>
      </c>
      <c r="CH52" s="102">
        <v>0</v>
      </c>
    </row>
    <row r="53" spans="1:86" x14ac:dyDescent="0.35">
      <c r="A53" t="s">
        <v>16</v>
      </c>
      <c r="B53" t="s">
        <v>17</v>
      </c>
      <c r="C53">
        <v>0</v>
      </c>
      <c r="D53">
        <v>2.83</v>
      </c>
      <c r="E53">
        <v>0</v>
      </c>
      <c r="F53">
        <v>0</v>
      </c>
      <c r="G53">
        <v>0</v>
      </c>
      <c r="H53">
        <v>0</v>
      </c>
      <c r="I53">
        <v>0</v>
      </c>
      <c r="J53">
        <v>1.1000000000000001</v>
      </c>
      <c r="K53">
        <v>0</v>
      </c>
      <c r="L53">
        <v>0</v>
      </c>
      <c r="M53">
        <v>0</v>
      </c>
      <c r="N53">
        <v>0</v>
      </c>
      <c r="O53">
        <v>0</v>
      </c>
      <c r="P53">
        <v>0</v>
      </c>
      <c r="Q53">
        <v>97.2</v>
      </c>
      <c r="R53">
        <v>15.2</v>
      </c>
      <c r="S53">
        <v>0</v>
      </c>
      <c r="T53">
        <v>0</v>
      </c>
      <c r="U53">
        <v>0</v>
      </c>
      <c r="V53">
        <v>0</v>
      </c>
      <c r="W53">
        <v>2.4</v>
      </c>
      <c r="X53">
        <v>0</v>
      </c>
      <c r="Y53">
        <v>0</v>
      </c>
      <c r="Z53">
        <v>0</v>
      </c>
      <c r="AA53">
        <v>0</v>
      </c>
      <c r="AB53">
        <v>0</v>
      </c>
      <c r="AC53">
        <v>0</v>
      </c>
      <c r="AD53">
        <v>0</v>
      </c>
      <c r="AE53">
        <v>0</v>
      </c>
      <c r="AF53">
        <v>0</v>
      </c>
      <c r="AG53">
        <v>0</v>
      </c>
      <c r="AH53">
        <v>0</v>
      </c>
      <c r="AI53">
        <v>21.355</v>
      </c>
      <c r="AJ53">
        <v>4.7213399999999996</v>
      </c>
      <c r="AK53">
        <v>0</v>
      </c>
      <c r="AL53">
        <v>3.22</v>
      </c>
      <c r="AM53">
        <v>0</v>
      </c>
      <c r="AO53">
        <v>148.02634</v>
      </c>
      <c r="AP53">
        <v>148.02634</v>
      </c>
      <c r="AQ53">
        <v>112.2</v>
      </c>
      <c r="AR53">
        <v>0</v>
      </c>
      <c r="AS53">
        <v>0</v>
      </c>
      <c r="AT53" s="87">
        <v>0.75797320936260393</v>
      </c>
      <c r="AV53" t="s">
        <v>629</v>
      </c>
      <c r="BA53">
        <v>3.22</v>
      </c>
      <c r="BB53">
        <v>0</v>
      </c>
      <c r="BC53">
        <v>97.2</v>
      </c>
      <c r="BD53">
        <v>15.2</v>
      </c>
      <c r="BF53">
        <v>114.80000000000001</v>
      </c>
      <c r="BI53">
        <v>2.83</v>
      </c>
      <c r="BJ53">
        <v>0</v>
      </c>
      <c r="BK53">
        <v>114.80000000000001</v>
      </c>
      <c r="BL53">
        <v>27.176340000000003</v>
      </c>
      <c r="BM53">
        <v>3.22</v>
      </c>
      <c r="BN53">
        <v>0</v>
      </c>
      <c r="BO53">
        <v>0</v>
      </c>
      <c r="BP53">
        <v>0</v>
      </c>
      <c r="BQ53" t="s">
        <v>625</v>
      </c>
      <c r="BR53" t="s">
        <v>625</v>
      </c>
      <c r="BS53">
        <v>148.02634</v>
      </c>
      <c r="BV53" s="87">
        <v>1.9118219095331276E-2</v>
      </c>
      <c r="BW53" s="87">
        <v>0</v>
      </c>
      <c r="BX53" s="87">
        <v>0.79729053626537016</v>
      </c>
      <c r="BY53" s="87">
        <v>0.18359124463929868</v>
      </c>
      <c r="CA53" s="87">
        <v>1.0000000000000002</v>
      </c>
      <c r="CD53">
        <v>1.9118300000000001E-2</v>
      </c>
      <c r="CG53" s="87">
        <v>8.0904668724873785E-8</v>
      </c>
      <c r="CH53" s="102">
        <v>0</v>
      </c>
    </row>
    <row r="54" spans="1:86" x14ac:dyDescent="0.35">
      <c r="A54" t="s">
        <v>18</v>
      </c>
      <c r="B54" t="s">
        <v>19</v>
      </c>
      <c r="C54">
        <v>0</v>
      </c>
      <c r="D54">
        <v>0.1</v>
      </c>
      <c r="E54">
        <v>0</v>
      </c>
      <c r="F54">
        <v>0</v>
      </c>
      <c r="G54">
        <v>0</v>
      </c>
      <c r="H54">
        <v>0</v>
      </c>
      <c r="I54">
        <v>0</v>
      </c>
      <c r="J54">
        <v>0</v>
      </c>
      <c r="K54">
        <v>0</v>
      </c>
      <c r="L54">
        <v>0</v>
      </c>
      <c r="M54">
        <v>0</v>
      </c>
      <c r="N54">
        <v>0</v>
      </c>
      <c r="O54">
        <v>0</v>
      </c>
      <c r="P54">
        <v>0</v>
      </c>
      <c r="Q54">
        <v>0</v>
      </c>
      <c r="R54">
        <v>0.7</v>
      </c>
      <c r="S54">
        <v>0</v>
      </c>
      <c r="T54">
        <v>0</v>
      </c>
      <c r="U54">
        <v>0</v>
      </c>
      <c r="V54">
        <v>0</v>
      </c>
      <c r="W54">
        <v>0</v>
      </c>
      <c r="X54">
        <v>0</v>
      </c>
      <c r="Y54">
        <v>0</v>
      </c>
      <c r="Z54">
        <v>0</v>
      </c>
      <c r="AA54">
        <v>0</v>
      </c>
      <c r="AB54">
        <v>0</v>
      </c>
      <c r="AC54">
        <v>0</v>
      </c>
      <c r="AD54">
        <v>0</v>
      </c>
      <c r="AE54">
        <v>0</v>
      </c>
      <c r="AF54">
        <v>0</v>
      </c>
      <c r="AG54">
        <v>0</v>
      </c>
      <c r="AH54">
        <v>0</v>
      </c>
      <c r="AI54">
        <v>0</v>
      </c>
      <c r="AJ54">
        <v>10.6</v>
      </c>
      <c r="AK54">
        <v>0</v>
      </c>
      <c r="AL54">
        <v>0.06</v>
      </c>
      <c r="AM54">
        <v>0</v>
      </c>
      <c r="AO54">
        <v>11.46</v>
      </c>
      <c r="AP54">
        <v>11.46</v>
      </c>
      <c r="AQ54">
        <v>9.9</v>
      </c>
      <c r="AR54">
        <v>0</v>
      </c>
      <c r="AS54">
        <v>0</v>
      </c>
      <c r="AT54" s="87">
        <v>0.86387434554973819</v>
      </c>
      <c r="AV54" t="s">
        <v>629</v>
      </c>
      <c r="BA54">
        <v>0.06</v>
      </c>
      <c r="BB54">
        <v>0</v>
      </c>
      <c r="BC54">
        <v>0</v>
      </c>
      <c r="BD54">
        <v>0.7</v>
      </c>
      <c r="BF54">
        <v>0.7</v>
      </c>
      <c r="BI54">
        <v>0.1</v>
      </c>
      <c r="BJ54">
        <v>0</v>
      </c>
      <c r="BK54">
        <v>0.7</v>
      </c>
      <c r="BL54">
        <v>10.6</v>
      </c>
      <c r="BM54">
        <v>0.06</v>
      </c>
      <c r="BN54">
        <v>0</v>
      </c>
      <c r="BO54">
        <v>0</v>
      </c>
      <c r="BP54">
        <v>0</v>
      </c>
      <c r="BQ54" t="s">
        <v>625</v>
      </c>
      <c r="BR54" t="s">
        <v>625</v>
      </c>
      <c r="BS54">
        <v>11.46</v>
      </c>
      <c r="BV54" s="87">
        <v>8.7260034904013961E-3</v>
      </c>
      <c r="BW54" s="87">
        <v>0</v>
      </c>
      <c r="BX54" s="87">
        <v>6.6317626527050602E-2</v>
      </c>
      <c r="BY54" s="87">
        <v>0.92495636998254793</v>
      </c>
      <c r="CA54" s="87">
        <v>0.99999999999999989</v>
      </c>
      <c r="CD54">
        <v>8.7259999999999994E-3</v>
      </c>
      <c r="CG54" s="87">
        <v>-3.4904013967301806E-9</v>
      </c>
      <c r="CH54" s="102">
        <v>0</v>
      </c>
    </row>
    <row r="55" spans="1:86" x14ac:dyDescent="0.35">
      <c r="A55" t="s">
        <v>569</v>
      </c>
      <c r="B55" t="s">
        <v>570</v>
      </c>
      <c r="C55">
        <v>0</v>
      </c>
      <c r="D55">
        <v>4.2946900000000001</v>
      </c>
      <c r="E55">
        <v>0</v>
      </c>
      <c r="F55">
        <v>1.1100000000000001</v>
      </c>
      <c r="G55">
        <v>0</v>
      </c>
      <c r="H55">
        <v>0</v>
      </c>
      <c r="I55">
        <v>258.85399999999998</v>
      </c>
      <c r="J55">
        <v>0</v>
      </c>
      <c r="K55">
        <v>0</v>
      </c>
      <c r="L55">
        <v>4.7935499999999998</v>
      </c>
      <c r="M55">
        <v>0</v>
      </c>
      <c r="N55">
        <v>0</v>
      </c>
      <c r="O55">
        <v>1.1499999999999999</v>
      </c>
      <c r="P55">
        <v>2.6</v>
      </c>
      <c r="Q55">
        <v>0</v>
      </c>
      <c r="R55">
        <v>0</v>
      </c>
      <c r="S55">
        <v>0</v>
      </c>
      <c r="T55">
        <v>0</v>
      </c>
      <c r="U55">
        <v>0</v>
      </c>
      <c r="V55">
        <v>0</v>
      </c>
      <c r="W55">
        <v>1.91</v>
      </c>
      <c r="X55">
        <v>0</v>
      </c>
      <c r="Y55">
        <v>0</v>
      </c>
      <c r="Z55">
        <v>0</v>
      </c>
      <c r="AA55">
        <v>0</v>
      </c>
      <c r="AB55">
        <v>0</v>
      </c>
      <c r="AC55">
        <v>0</v>
      </c>
      <c r="AD55">
        <v>0</v>
      </c>
      <c r="AE55">
        <v>0</v>
      </c>
      <c r="AF55">
        <v>0</v>
      </c>
      <c r="AG55">
        <v>0</v>
      </c>
      <c r="AH55">
        <v>0</v>
      </c>
      <c r="AI55">
        <v>49.2</v>
      </c>
      <c r="AJ55">
        <v>0</v>
      </c>
      <c r="AK55">
        <v>0</v>
      </c>
      <c r="AL55">
        <v>8.7117799999999992</v>
      </c>
      <c r="AM55">
        <v>0</v>
      </c>
      <c r="AO55">
        <v>332.62401999999997</v>
      </c>
      <c r="AP55">
        <v>332.62401999999997</v>
      </c>
      <c r="AQ55">
        <v>269.60000000000002</v>
      </c>
      <c r="AR55">
        <v>0</v>
      </c>
      <c r="AS55">
        <v>0</v>
      </c>
      <c r="AT55" s="87">
        <v>0.81052474803232799</v>
      </c>
      <c r="AV55" t="s">
        <v>629</v>
      </c>
      <c r="BA55">
        <v>8.7117799999999992</v>
      </c>
      <c r="BB55">
        <v>0</v>
      </c>
      <c r="BC55">
        <v>3.75</v>
      </c>
      <c r="BD55">
        <v>0</v>
      </c>
      <c r="BF55">
        <v>10.45355</v>
      </c>
      <c r="BI55">
        <v>5.4046900000000004</v>
      </c>
      <c r="BJ55">
        <v>0</v>
      </c>
      <c r="BK55">
        <v>5.66</v>
      </c>
      <c r="BL55">
        <v>312.84754999999996</v>
      </c>
      <c r="BM55">
        <v>8.7117799999999992</v>
      </c>
      <c r="BN55">
        <v>0</v>
      </c>
      <c r="BO55">
        <v>0</v>
      </c>
      <c r="BP55">
        <v>0</v>
      </c>
      <c r="BQ55" t="s">
        <v>625</v>
      </c>
      <c r="BR55" t="s">
        <v>625</v>
      </c>
      <c r="BS55">
        <v>332.62401999999992</v>
      </c>
      <c r="BV55" s="87">
        <v>1.624864614407583E-2</v>
      </c>
      <c r="BW55" s="87">
        <v>0</v>
      </c>
      <c r="BX55" s="87">
        <v>4.320728250473313E-2</v>
      </c>
      <c r="BY55" s="87">
        <v>0.94054407135119111</v>
      </c>
      <c r="CA55" s="87">
        <v>1</v>
      </c>
      <c r="CD55">
        <v>1.6248599999999998E-2</v>
      </c>
      <c r="CG55" s="87">
        <v>-4.6144075831200393E-8</v>
      </c>
      <c r="CH55" s="102">
        <v>0</v>
      </c>
    </row>
    <row r="56" spans="1:86" x14ac:dyDescent="0.35">
      <c r="A56" t="s">
        <v>20</v>
      </c>
      <c r="B56" t="s">
        <v>21</v>
      </c>
      <c r="C56">
        <v>0</v>
      </c>
      <c r="D56">
        <v>2.2050000000000001</v>
      </c>
      <c r="E56">
        <v>0</v>
      </c>
      <c r="F56">
        <v>0</v>
      </c>
      <c r="G56">
        <v>0</v>
      </c>
      <c r="H56">
        <v>0</v>
      </c>
      <c r="I56">
        <v>0</v>
      </c>
      <c r="J56">
        <v>0</v>
      </c>
      <c r="K56">
        <v>0</v>
      </c>
      <c r="L56">
        <v>0</v>
      </c>
      <c r="M56">
        <v>0</v>
      </c>
      <c r="N56">
        <v>0</v>
      </c>
      <c r="O56">
        <v>0.42</v>
      </c>
      <c r="P56">
        <v>19.75</v>
      </c>
      <c r="Q56">
        <v>0</v>
      </c>
      <c r="R56">
        <v>0</v>
      </c>
      <c r="S56">
        <v>0</v>
      </c>
      <c r="T56">
        <v>0</v>
      </c>
      <c r="U56">
        <v>0</v>
      </c>
      <c r="V56">
        <v>0</v>
      </c>
      <c r="W56">
        <v>0</v>
      </c>
      <c r="X56">
        <v>0</v>
      </c>
      <c r="Y56">
        <v>0</v>
      </c>
      <c r="Z56">
        <v>0</v>
      </c>
      <c r="AA56">
        <v>0</v>
      </c>
      <c r="AB56">
        <v>0</v>
      </c>
      <c r="AC56">
        <v>0</v>
      </c>
      <c r="AD56">
        <v>0</v>
      </c>
      <c r="AE56">
        <v>0</v>
      </c>
      <c r="AF56">
        <v>0</v>
      </c>
      <c r="AG56">
        <v>0</v>
      </c>
      <c r="AH56">
        <v>0</v>
      </c>
      <c r="AI56">
        <v>0.71</v>
      </c>
      <c r="AJ56">
        <v>0</v>
      </c>
      <c r="AK56">
        <v>0</v>
      </c>
      <c r="AL56">
        <v>0.47199999999999998</v>
      </c>
      <c r="AM56">
        <v>0</v>
      </c>
      <c r="AO56">
        <v>23.557000000000002</v>
      </c>
      <c r="AP56">
        <v>23.557000000000002</v>
      </c>
      <c r="AQ56">
        <v>18.5</v>
      </c>
      <c r="AR56">
        <v>0</v>
      </c>
      <c r="AS56">
        <v>0</v>
      </c>
      <c r="AT56" s="87">
        <v>0.78532920151122798</v>
      </c>
      <c r="AV56" t="s">
        <v>629</v>
      </c>
      <c r="BA56">
        <v>0.47199999999999998</v>
      </c>
      <c r="BB56">
        <v>0</v>
      </c>
      <c r="BC56">
        <v>20.170000000000002</v>
      </c>
      <c r="BD56">
        <v>0</v>
      </c>
      <c r="BF56">
        <v>20.170000000000002</v>
      </c>
      <c r="BI56">
        <v>2.2050000000000001</v>
      </c>
      <c r="BJ56">
        <v>0</v>
      </c>
      <c r="BK56">
        <v>20.170000000000002</v>
      </c>
      <c r="BL56">
        <v>0.71</v>
      </c>
      <c r="BM56">
        <v>0.47199999999999998</v>
      </c>
      <c r="BN56">
        <v>0</v>
      </c>
      <c r="BO56">
        <v>0</v>
      </c>
      <c r="BP56">
        <v>0</v>
      </c>
      <c r="BQ56" t="s">
        <v>625</v>
      </c>
      <c r="BR56" t="s">
        <v>625</v>
      </c>
      <c r="BS56">
        <v>23.557000000000002</v>
      </c>
      <c r="BV56" s="87">
        <v>9.3602750774716637E-2</v>
      </c>
      <c r="BW56" s="87">
        <v>0</v>
      </c>
      <c r="BX56" s="87">
        <v>0.87625758797809572</v>
      </c>
      <c r="BY56" s="87">
        <v>3.0139661247187668E-2</v>
      </c>
      <c r="CA56" s="87">
        <v>1</v>
      </c>
      <c r="CD56">
        <v>9.36028E-2</v>
      </c>
      <c r="CG56" s="87">
        <v>4.9225283363374395E-8</v>
      </c>
      <c r="CH56" s="102">
        <v>0</v>
      </c>
    </row>
    <row r="57" spans="1:86" x14ac:dyDescent="0.35">
      <c r="A57" t="s">
        <v>20</v>
      </c>
      <c r="B57" t="s">
        <v>22</v>
      </c>
      <c r="C57">
        <v>0</v>
      </c>
      <c r="D57">
        <v>2.82728</v>
      </c>
      <c r="E57">
        <v>0</v>
      </c>
      <c r="F57">
        <v>0</v>
      </c>
      <c r="G57">
        <v>0</v>
      </c>
      <c r="H57">
        <v>0</v>
      </c>
      <c r="I57">
        <v>96.430499999999995</v>
      </c>
      <c r="J57">
        <v>0</v>
      </c>
      <c r="K57">
        <v>0</v>
      </c>
      <c r="L57">
        <v>17.68</v>
      </c>
      <c r="M57">
        <v>5.69</v>
      </c>
      <c r="N57">
        <v>0.8</v>
      </c>
      <c r="O57">
        <v>5.46</v>
      </c>
      <c r="P57">
        <v>3.75</v>
      </c>
      <c r="Q57">
        <v>0</v>
      </c>
      <c r="R57">
        <v>0</v>
      </c>
      <c r="S57">
        <v>0</v>
      </c>
      <c r="T57">
        <v>0</v>
      </c>
      <c r="U57">
        <v>0</v>
      </c>
      <c r="V57">
        <v>0</v>
      </c>
      <c r="W57">
        <v>0</v>
      </c>
      <c r="X57">
        <v>0</v>
      </c>
      <c r="Y57">
        <v>0</v>
      </c>
      <c r="Z57">
        <v>0</v>
      </c>
      <c r="AA57">
        <v>0</v>
      </c>
      <c r="AB57">
        <v>0</v>
      </c>
      <c r="AC57">
        <v>0</v>
      </c>
      <c r="AD57">
        <v>0</v>
      </c>
      <c r="AE57">
        <v>0</v>
      </c>
      <c r="AF57">
        <v>0</v>
      </c>
      <c r="AG57">
        <v>0</v>
      </c>
      <c r="AH57">
        <v>0</v>
      </c>
      <c r="AI57">
        <v>18.46</v>
      </c>
      <c r="AJ57">
        <v>0</v>
      </c>
      <c r="AK57">
        <v>0</v>
      </c>
      <c r="AL57">
        <v>6.3648300000000004</v>
      </c>
      <c r="AM57">
        <v>0</v>
      </c>
      <c r="AO57">
        <v>157.46261000000001</v>
      </c>
      <c r="AP57">
        <v>157.46261000000001</v>
      </c>
      <c r="AQ57">
        <v>130.40100000000001</v>
      </c>
      <c r="AR57">
        <v>0</v>
      </c>
      <c r="AS57">
        <v>0</v>
      </c>
      <c r="AT57" s="87">
        <v>0.8281394548204174</v>
      </c>
      <c r="AV57" t="s">
        <v>629</v>
      </c>
      <c r="BA57">
        <v>6.3648300000000004</v>
      </c>
      <c r="BB57">
        <v>0</v>
      </c>
      <c r="BC57">
        <v>15.7</v>
      </c>
      <c r="BD57">
        <v>0</v>
      </c>
      <c r="BF57">
        <v>33.380000000000003</v>
      </c>
      <c r="BI57">
        <v>2.82728</v>
      </c>
      <c r="BJ57">
        <v>0</v>
      </c>
      <c r="BK57">
        <v>15.7</v>
      </c>
      <c r="BL57">
        <v>132.57050000000001</v>
      </c>
      <c r="BM57">
        <v>6.3648300000000004</v>
      </c>
      <c r="BN57">
        <v>0</v>
      </c>
      <c r="BO57">
        <v>0</v>
      </c>
      <c r="BP57">
        <v>0</v>
      </c>
      <c r="BQ57" t="s">
        <v>625</v>
      </c>
      <c r="BR57" t="s">
        <v>625</v>
      </c>
      <c r="BS57">
        <v>157.46261000000001</v>
      </c>
      <c r="BV57" s="87">
        <v>1.7955246645536993E-2</v>
      </c>
      <c r="BW57" s="87">
        <v>0</v>
      </c>
      <c r="BX57" s="87">
        <v>0.14012742453589458</v>
      </c>
      <c r="BY57" s="87">
        <v>0.8419173288185684</v>
      </c>
      <c r="CA57" s="87">
        <v>1</v>
      </c>
      <c r="CD57">
        <v>1.7955200000000001E-2</v>
      </c>
      <c r="CG57" s="87">
        <v>-4.6645536991990477E-8</v>
      </c>
      <c r="CH57" s="102">
        <v>0</v>
      </c>
    </row>
    <row r="58" spans="1:86" x14ac:dyDescent="0.35">
      <c r="A58" t="s">
        <v>20</v>
      </c>
      <c r="B58" t="s">
        <v>23</v>
      </c>
      <c r="C58">
        <v>0</v>
      </c>
      <c r="D58">
        <v>1.68</v>
      </c>
      <c r="E58">
        <v>0</v>
      </c>
      <c r="F58">
        <v>0</v>
      </c>
      <c r="G58">
        <v>0</v>
      </c>
      <c r="H58">
        <v>0</v>
      </c>
      <c r="I58">
        <v>0</v>
      </c>
      <c r="J58">
        <v>0</v>
      </c>
      <c r="K58">
        <v>0</v>
      </c>
      <c r="L58">
        <v>0</v>
      </c>
      <c r="M58">
        <v>16.47</v>
      </c>
      <c r="N58">
        <v>0</v>
      </c>
      <c r="O58">
        <v>18.3</v>
      </c>
      <c r="P58">
        <v>1.83</v>
      </c>
      <c r="Q58">
        <v>0</v>
      </c>
      <c r="R58">
        <v>0</v>
      </c>
      <c r="S58">
        <v>0</v>
      </c>
      <c r="T58">
        <v>0</v>
      </c>
      <c r="U58">
        <v>0</v>
      </c>
      <c r="V58">
        <v>0</v>
      </c>
      <c r="W58">
        <v>0</v>
      </c>
      <c r="X58">
        <v>0</v>
      </c>
      <c r="Y58">
        <v>0</v>
      </c>
      <c r="Z58">
        <v>0</v>
      </c>
      <c r="AA58">
        <v>0</v>
      </c>
      <c r="AB58">
        <v>0</v>
      </c>
      <c r="AC58">
        <v>0</v>
      </c>
      <c r="AD58">
        <v>0</v>
      </c>
      <c r="AE58">
        <v>0</v>
      </c>
      <c r="AF58">
        <v>0</v>
      </c>
      <c r="AG58">
        <v>0</v>
      </c>
      <c r="AH58">
        <v>0</v>
      </c>
      <c r="AI58">
        <v>1.34</v>
      </c>
      <c r="AJ58">
        <v>0</v>
      </c>
      <c r="AK58">
        <v>0</v>
      </c>
      <c r="AL58">
        <v>0.77900000000000003</v>
      </c>
      <c r="AM58">
        <v>0</v>
      </c>
      <c r="AO58">
        <v>40.399000000000008</v>
      </c>
      <c r="AP58">
        <v>40.399000000000008</v>
      </c>
      <c r="AQ58">
        <v>25.802</v>
      </c>
      <c r="AR58">
        <v>0</v>
      </c>
      <c r="AS58">
        <v>0</v>
      </c>
      <c r="AT58" s="87">
        <v>0.63867917522710949</v>
      </c>
      <c r="AV58" t="s">
        <v>629</v>
      </c>
      <c r="BA58">
        <v>0.77900000000000003</v>
      </c>
      <c r="BB58">
        <v>0</v>
      </c>
      <c r="BC58">
        <v>36.599999999999994</v>
      </c>
      <c r="BD58">
        <v>0</v>
      </c>
      <c r="BF58">
        <v>36.599999999999994</v>
      </c>
      <c r="BI58">
        <v>1.68</v>
      </c>
      <c r="BJ58">
        <v>0</v>
      </c>
      <c r="BK58">
        <v>36.599999999999994</v>
      </c>
      <c r="BL58">
        <v>1.34</v>
      </c>
      <c r="BM58">
        <v>0.77900000000000003</v>
      </c>
      <c r="BN58">
        <v>0</v>
      </c>
      <c r="BO58">
        <v>0</v>
      </c>
      <c r="BP58">
        <v>0</v>
      </c>
      <c r="BQ58" t="s">
        <v>625</v>
      </c>
      <c r="BR58" t="s">
        <v>625</v>
      </c>
      <c r="BS58">
        <v>40.399000000000001</v>
      </c>
      <c r="BV58" s="87">
        <v>4.1585187752172084E-2</v>
      </c>
      <c r="BW58" s="87">
        <v>0</v>
      </c>
      <c r="BX58" s="87">
        <v>0.92524567439788108</v>
      </c>
      <c r="BY58" s="87">
        <v>3.3169137849946781E-2</v>
      </c>
      <c r="CA58" s="87">
        <v>1</v>
      </c>
      <c r="CD58">
        <v>4.1585200000000003E-2</v>
      </c>
      <c r="CG58" s="87">
        <v>1.2247827918532295E-8</v>
      </c>
      <c r="CH58" s="102">
        <v>0</v>
      </c>
    </row>
    <row r="59" spans="1:86" x14ac:dyDescent="0.35">
      <c r="A59" t="s">
        <v>20</v>
      </c>
      <c r="B59" t="s">
        <v>24</v>
      </c>
      <c r="C59">
        <v>0</v>
      </c>
      <c r="D59">
        <v>0</v>
      </c>
      <c r="E59">
        <v>0</v>
      </c>
      <c r="F59">
        <v>0</v>
      </c>
      <c r="G59">
        <v>0</v>
      </c>
      <c r="H59">
        <v>0</v>
      </c>
      <c r="I59">
        <v>0</v>
      </c>
      <c r="J59">
        <v>0</v>
      </c>
      <c r="K59">
        <v>0</v>
      </c>
      <c r="L59">
        <v>0</v>
      </c>
      <c r="M59">
        <v>0</v>
      </c>
      <c r="N59">
        <v>0</v>
      </c>
      <c r="O59">
        <v>0</v>
      </c>
      <c r="P59">
        <v>0</v>
      </c>
      <c r="Q59">
        <v>0</v>
      </c>
      <c r="R59">
        <v>2.6</v>
      </c>
      <c r="S59">
        <v>0</v>
      </c>
      <c r="T59">
        <v>0</v>
      </c>
      <c r="U59">
        <v>0</v>
      </c>
      <c r="V59">
        <v>0</v>
      </c>
      <c r="W59">
        <v>0</v>
      </c>
      <c r="X59">
        <v>0</v>
      </c>
      <c r="Y59">
        <v>0</v>
      </c>
      <c r="Z59">
        <v>0</v>
      </c>
      <c r="AA59">
        <v>0</v>
      </c>
      <c r="AB59">
        <v>0</v>
      </c>
      <c r="AC59">
        <v>0</v>
      </c>
      <c r="AD59">
        <v>0</v>
      </c>
      <c r="AE59">
        <v>0</v>
      </c>
      <c r="AF59">
        <v>0</v>
      </c>
      <c r="AG59">
        <v>0</v>
      </c>
      <c r="AH59">
        <v>0</v>
      </c>
      <c r="AI59">
        <v>0</v>
      </c>
      <c r="AJ59">
        <v>0</v>
      </c>
      <c r="AK59">
        <v>0</v>
      </c>
      <c r="AL59">
        <v>5.8000000000000003E-2</v>
      </c>
      <c r="AM59">
        <v>0</v>
      </c>
      <c r="AO59">
        <v>2.6579999999999999</v>
      </c>
      <c r="AP59">
        <v>2.6579999999999999</v>
      </c>
      <c r="AQ59">
        <v>1.7370000000000001</v>
      </c>
      <c r="AR59">
        <v>0</v>
      </c>
      <c r="AS59">
        <v>0</v>
      </c>
      <c r="AT59" s="87">
        <v>0.65349887133182849</v>
      </c>
      <c r="AV59" t="s">
        <v>629</v>
      </c>
      <c r="BA59">
        <v>5.8000000000000003E-2</v>
      </c>
      <c r="BB59">
        <v>0</v>
      </c>
      <c r="BC59">
        <v>0</v>
      </c>
      <c r="BD59">
        <v>2.6</v>
      </c>
      <c r="BF59">
        <v>2.6</v>
      </c>
      <c r="BI59">
        <v>0</v>
      </c>
      <c r="BJ59">
        <v>0</v>
      </c>
      <c r="BK59">
        <v>2.6</v>
      </c>
      <c r="BL59">
        <v>0</v>
      </c>
      <c r="BM59">
        <v>5.8000000000000003E-2</v>
      </c>
      <c r="BN59">
        <v>0</v>
      </c>
      <c r="BO59">
        <v>0</v>
      </c>
      <c r="BP59">
        <v>0</v>
      </c>
      <c r="BQ59" t="s">
        <v>625</v>
      </c>
      <c r="BR59" t="s">
        <v>625</v>
      </c>
      <c r="BS59">
        <v>2.6579999999999999</v>
      </c>
      <c r="BV59" s="87">
        <v>0</v>
      </c>
      <c r="BW59" s="87">
        <v>0</v>
      </c>
      <c r="BX59" s="87">
        <v>1</v>
      </c>
      <c r="BY59" s="87">
        <v>0</v>
      </c>
      <c r="CA59" s="87">
        <v>1</v>
      </c>
      <c r="CD59">
        <v>0</v>
      </c>
      <c r="CG59" s="87">
        <v>0</v>
      </c>
      <c r="CH59" s="102">
        <v>0</v>
      </c>
    </row>
    <row r="60" spans="1:86" x14ac:dyDescent="0.35">
      <c r="A60" t="s">
        <v>25</v>
      </c>
      <c r="B60" t="s">
        <v>26</v>
      </c>
      <c r="C60">
        <v>0</v>
      </c>
      <c r="D60">
        <v>8.9999999999999993E-3</v>
      </c>
      <c r="E60">
        <v>0</v>
      </c>
      <c r="F60">
        <v>0</v>
      </c>
      <c r="G60">
        <v>0</v>
      </c>
      <c r="H60">
        <v>0</v>
      </c>
      <c r="I60">
        <v>0</v>
      </c>
      <c r="J60">
        <v>0</v>
      </c>
      <c r="K60">
        <v>0</v>
      </c>
      <c r="L60">
        <v>0</v>
      </c>
      <c r="M60">
        <v>0</v>
      </c>
      <c r="N60">
        <v>25.073</v>
      </c>
      <c r="O60">
        <v>0</v>
      </c>
      <c r="P60">
        <v>0</v>
      </c>
      <c r="Q60">
        <v>0</v>
      </c>
      <c r="R60">
        <v>0</v>
      </c>
      <c r="S60">
        <v>0</v>
      </c>
      <c r="T60">
        <v>0</v>
      </c>
      <c r="U60">
        <v>0</v>
      </c>
      <c r="V60">
        <v>0</v>
      </c>
      <c r="W60">
        <v>0</v>
      </c>
      <c r="X60">
        <v>0.13</v>
      </c>
      <c r="Y60">
        <v>0</v>
      </c>
      <c r="Z60">
        <v>0</v>
      </c>
      <c r="AA60">
        <v>0</v>
      </c>
      <c r="AB60">
        <v>0</v>
      </c>
      <c r="AC60">
        <v>0</v>
      </c>
      <c r="AD60">
        <v>0</v>
      </c>
      <c r="AE60">
        <v>0</v>
      </c>
      <c r="AF60">
        <v>0</v>
      </c>
      <c r="AG60">
        <v>0</v>
      </c>
      <c r="AH60">
        <v>0</v>
      </c>
      <c r="AI60">
        <v>4.7160000000000002</v>
      </c>
      <c r="AJ60">
        <v>0</v>
      </c>
      <c r="AK60">
        <v>0</v>
      </c>
      <c r="AL60">
        <v>0.70799999999999996</v>
      </c>
      <c r="AM60">
        <v>0</v>
      </c>
      <c r="AO60">
        <v>30.635999999999999</v>
      </c>
      <c r="AP60">
        <v>30.635999999999999</v>
      </c>
      <c r="AQ60">
        <v>23.6</v>
      </c>
      <c r="AR60">
        <v>0</v>
      </c>
      <c r="AS60">
        <v>0</v>
      </c>
      <c r="AT60" s="87">
        <v>0.77033555294424871</v>
      </c>
      <c r="AV60" t="s">
        <v>629</v>
      </c>
      <c r="BA60">
        <v>0.70799999999999996</v>
      </c>
      <c r="BB60">
        <v>0</v>
      </c>
      <c r="BC60">
        <v>25.073</v>
      </c>
      <c r="BD60">
        <v>0</v>
      </c>
      <c r="BF60">
        <v>25.202999999999999</v>
      </c>
      <c r="BI60">
        <v>8.9999999999999993E-3</v>
      </c>
      <c r="BJ60">
        <v>0</v>
      </c>
      <c r="BK60">
        <v>25.073</v>
      </c>
      <c r="BL60">
        <v>4.8460000000000001</v>
      </c>
      <c r="BM60">
        <v>0.70799999999999996</v>
      </c>
      <c r="BN60">
        <v>0</v>
      </c>
      <c r="BO60">
        <v>0</v>
      </c>
      <c r="BP60">
        <v>0</v>
      </c>
      <c r="BQ60" t="s">
        <v>625</v>
      </c>
      <c r="BR60" t="s">
        <v>625</v>
      </c>
      <c r="BS60">
        <v>30.635999999999999</v>
      </c>
      <c r="BV60" s="87">
        <v>2.9377203290246768E-4</v>
      </c>
      <c r="BW60" s="87">
        <v>0</v>
      </c>
      <c r="BX60" s="87">
        <v>0.84152630891761326</v>
      </c>
      <c r="BY60" s="87">
        <v>0.15817991904948428</v>
      </c>
      <c r="CA60" s="87">
        <v>1</v>
      </c>
      <c r="CD60">
        <v>2.9377199999999998E-4</v>
      </c>
      <c r="CG60" s="87">
        <v>-3.2902467696997034E-11</v>
      </c>
      <c r="CH60" s="102">
        <v>0</v>
      </c>
    </row>
    <row r="61" spans="1:86" x14ac:dyDescent="0.35">
      <c r="A61" t="s">
        <v>25</v>
      </c>
      <c r="B61" t="s">
        <v>27</v>
      </c>
      <c r="C61">
        <v>0</v>
      </c>
      <c r="D61">
        <v>6.8999999999999999E-3</v>
      </c>
      <c r="E61">
        <v>0</v>
      </c>
      <c r="F61">
        <v>0</v>
      </c>
      <c r="G61">
        <v>0</v>
      </c>
      <c r="H61">
        <v>0</v>
      </c>
      <c r="I61">
        <v>0</v>
      </c>
      <c r="J61">
        <v>0</v>
      </c>
      <c r="K61">
        <v>0</v>
      </c>
      <c r="L61">
        <v>0</v>
      </c>
      <c r="M61">
        <v>0</v>
      </c>
      <c r="N61">
        <v>2.2370000000000001</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5.0999999999999997E-2</v>
      </c>
      <c r="AM61">
        <v>0</v>
      </c>
      <c r="AO61">
        <v>2.2949000000000002</v>
      </c>
      <c r="AP61">
        <v>2.2949000000000002</v>
      </c>
      <c r="AQ61">
        <v>1.7</v>
      </c>
      <c r="AR61">
        <v>0</v>
      </c>
      <c r="AS61">
        <v>0</v>
      </c>
      <c r="AT61" s="87">
        <v>0.74077301843217558</v>
      </c>
      <c r="AV61" t="s">
        <v>629</v>
      </c>
      <c r="BA61">
        <v>5.0999999999999997E-2</v>
      </c>
      <c r="BB61">
        <v>0</v>
      </c>
      <c r="BC61">
        <v>2.2370000000000001</v>
      </c>
      <c r="BD61">
        <v>0</v>
      </c>
      <c r="BF61">
        <v>2.2370000000000001</v>
      </c>
      <c r="BI61">
        <v>6.8999999999999999E-3</v>
      </c>
      <c r="BJ61">
        <v>0</v>
      </c>
      <c r="BK61">
        <v>2.2370000000000001</v>
      </c>
      <c r="BL61">
        <v>0</v>
      </c>
      <c r="BM61">
        <v>5.0999999999999997E-2</v>
      </c>
      <c r="BN61">
        <v>0</v>
      </c>
      <c r="BO61">
        <v>0</v>
      </c>
      <c r="BP61">
        <v>0</v>
      </c>
      <c r="BQ61" t="s">
        <v>625</v>
      </c>
      <c r="BR61" t="s">
        <v>625</v>
      </c>
      <c r="BS61">
        <v>2.2949000000000002</v>
      </c>
      <c r="BV61" s="87">
        <v>3.0066669571658894E-3</v>
      </c>
      <c r="BW61" s="87">
        <v>0</v>
      </c>
      <c r="BX61" s="87">
        <v>0.99699333304283411</v>
      </c>
      <c r="BY61" s="87">
        <v>0</v>
      </c>
      <c r="CA61" s="87">
        <v>1</v>
      </c>
      <c r="CD61">
        <v>3.0066699999999999E-3</v>
      </c>
      <c r="CG61" s="87">
        <v>3.0428341105462331E-9</v>
      </c>
      <c r="CH61" s="102">
        <v>0</v>
      </c>
    </row>
    <row r="62" spans="1:86" x14ac:dyDescent="0.35">
      <c r="A62" t="s">
        <v>28</v>
      </c>
      <c r="B62" t="s">
        <v>29</v>
      </c>
      <c r="C62">
        <v>4.5</v>
      </c>
      <c r="D62">
        <v>3.9E-2</v>
      </c>
      <c r="E62">
        <v>1.538</v>
      </c>
      <c r="F62">
        <v>0</v>
      </c>
      <c r="G62">
        <v>0</v>
      </c>
      <c r="H62">
        <v>0</v>
      </c>
      <c r="I62">
        <v>184.69300000000001</v>
      </c>
      <c r="J62">
        <v>3.5646</v>
      </c>
      <c r="K62">
        <v>0</v>
      </c>
      <c r="L62">
        <v>24.263000000000002</v>
      </c>
      <c r="M62">
        <v>86.974999999999994</v>
      </c>
      <c r="N62">
        <v>71.736000000000004</v>
      </c>
      <c r="O62">
        <v>20.010999999999999</v>
      </c>
      <c r="P62">
        <v>46.015999999999998</v>
      </c>
      <c r="Q62">
        <v>0</v>
      </c>
      <c r="R62">
        <v>0</v>
      </c>
      <c r="S62">
        <v>0</v>
      </c>
      <c r="T62">
        <v>0</v>
      </c>
      <c r="U62">
        <v>0</v>
      </c>
      <c r="V62">
        <v>0</v>
      </c>
      <c r="W62">
        <v>0.86439200000000005</v>
      </c>
      <c r="X62">
        <v>0</v>
      </c>
      <c r="Y62">
        <v>0</v>
      </c>
      <c r="Z62">
        <v>0</v>
      </c>
      <c r="AA62">
        <v>0</v>
      </c>
      <c r="AB62">
        <v>0</v>
      </c>
      <c r="AC62">
        <v>0</v>
      </c>
      <c r="AD62">
        <v>0</v>
      </c>
      <c r="AE62">
        <v>0</v>
      </c>
      <c r="AF62">
        <v>5.0880000000000001</v>
      </c>
      <c r="AG62">
        <v>0</v>
      </c>
      <c r="AH62">
        <v>0</v>
      </c>
      <c r="AI62">
        <v>4.6609999999999996</v>
      </c>
      <c r="AJ62">
        <v>18.312000000000001</v>
      </c>
      <c r="AK62">
        <v>0</v>
      </c>
      <c r="AL62">
        <v>6.6780499999999998</v>
      </c>
      <c r="AM62">
        <v>0</v>
      </c>
      <c r="AO62">
        <v>478.93904200000009</v>
      </c>
      <c r="AP62">
        <v>478.93904200000009</v>
      </c>
      <c r="AQ62">
        <v>441.73</v>
      </c>
      <c r="AR62">
        <v>0</v>
      </c>
      <c r="AS62">
        <v>0</v>
      </c>
      <c r="AT62" s="87">
        <v>0.92230944079100563</v>
      </c>
      <c r="AV62" t="s">
        <v>629</v>
      </c>
      <c r="BA62">
        <v>11.76605</v>
      </c>
      <c r="BB62">
        <v>0</v>
      </c>
      <c r="BC62">
        <v>224.738</v>
      </c>
      <c r="BD62">
        <v>0</v>
      </c>
      <c r="BF62">
        <v>249.86539199999999</v>
      </c>
      <c r="BI62">
        <v>6.077</v>
      </c>
      <c r="BJ62">
        <v>0</v>
      </c>
      <c r="BK62">
        <v>225.60239200000001</v>
      </c>
      <c r="BL62">
        <v>235.49360000000004</v>
      </c>
      <c r="BM62">
        <v>11.76605</v>
      </c>
      <c r="BN62">
        <v>0</v>
      </c>
      <c r="BO62">
        <v>0</v>
      </c>
      <c r="BP62">
        <v>0</v>
      </c>
      <c r="BQ62" t="s">
        <v>625</v>
      </c>
      <c r="BR62" t="s">
        <v>625</v>
      </c>
      <c r="BS62">
        <v>478.93904200000003</v>
      </c>
      <c r="BV62" s="87">
        <v>1.2688462345068121E-2</v>
      </c>
      <c r="BW62" s="87">
        <v>0</v>
      </c>
      <c r="BX62" s="87">
        <v>0.49561305549193463</v>
      </c>
      <c r="BY62" s="87">
        <v>0.49169848216299733</v>
      </c>
      <c r="CA62" s="87">
        <v>1</v>
      </c>
      <c r="CD62">
        <v>1.26885E-2</v>
      </c>
      <c r="CG62" s="87">
        <v>3.7654931879169129E-8</v>
      </c>
      <c r="CH62" s="102">
        <v>0</v>
      </c>
    </row>
    <row r="63" spans="1:86" x14ac:dyDescent="0.35">
      <c r="A63" t="s">
        <v>28</v>
      </c>
      <c r="B63" t="s">
        <v>30</v>
      </c>
      <c r="C63">
        <v>0</v>
      </c>
      <c r="D63">
        <v>5.9499999999999997E-2</v>
      </c>
      <c r="E63">
        <v>0</v>
      </c>
      <c r="F63">
        <v>0</v>
      </c>
      <c r="G63">
        <v>0</v>
      </c>
      <c r="H63">
        <v>0</v>
      </c>
      <c r="I63">
        <v>0</v>
      </c>
      <c r="J63">
        <v>0</v>
      </c>
      <c r="K63">
        <v>0</v>
      </c>
      <c r="L63">
        <v>0</v>
      </c>
      <c r="M63">
        <v>0</v>
      </c>
      <c r="N63">
        <v>0</v>
      </c>
      <c r="O63">
        <v>0</v>
      </c>
      <c r="P63">
        <v>0</v>
      </c>
      <c r="Q63">
        <v>0</v>
      </c>
      <c r="R63">
        <v>3.169</v>
      </c>
      <c r="S63">
        <v>0</v>
      </c>
      <c r="T63">
        <v>0</v>
      </c>
      <c r="U63">
        <v>0</v>
      </c>
      <c r="V63">
        <v>0</v>
      </c>
      <c r="W63">
        <v>0</v>
      </c>
      <c r="X63">
        <v>0</v>
      </c>
      <c r="Y63">
        <v>0</v>
      </c>
      <c r="Z63">
        <v>0</v>
      </c>
      <c r="AA63">
        <v>0</v>
      </c>
      <c r="AB63">
        <v>0</v>
      </c>
      <c r="AC63">
        <v>0</v>
      </c>
      <c r="AD63">
        <v>0</v>
      </c>
      <c r="AE63">
        <v>0</v>
      </c>
      <c r="AF63">
        <v>0</v>
      </c>
      <c r="AG63">
        <v>0</v>
      </c>
      <c r="AH63">
        <v>0</v>
      </c>
      <c r="AI63">
        <v>0</v>
      </c>
      <c r="AJ63">
        <v>0</v>
      </c>
      <c r="AK63">
        <v>0</v>
      </c>
      <c r="AL63">
        <v>2.431E-3</v>
      </c>
      <c r="AM63">
        <v>0</v>
      </c>
      <c r="AO63">
        <v>3.230931</v>
      </c>
      <c r="AP63">
        <v>3.230931</v>
      </c>
      <c r="AQ63">
        <v>2.1</v>
      </c>
      <c r="AR63">
        <v>0</v>
      </c>
      <c r="AS63">
        <v>0</v>
      </c>
      <c r="AT63" s="87">
        <v>0.64996745520099319</v>
      </c>
      <c r="AV63" t="s">
        <v>629</v>
      </c>
      <c r="BA63">
        <v>2.431E-3</v>
      </c>
      <c r="BB63">
        <v>0</v>
      </c>
      <c r="BC63">
        <v>0</v>
      </c>
      <c r="BD63">
        <v>3.169</v>
      </c>
      <c r="BF63">
        <v>3.169</v>
      </c>
      <c r="BI63">
        <v>5.9499999999999997E-2</v>
      </c>
      <c r="BJ63">
        <v>0</v>
      </c>
      <c r="BK63">
        <v>3.169</v>
      </c>
      <c r="BL63">
        <v>0</v>
      </c>
      <c r="BM63">
        <v>2.431E-3</v>
      </c>
      <c r="BN63">
        <v>0</v>
      </c>
      <c r="BO63">
        <v>0</v>
      </c>
      <c r="BP63">
        <v>0</v>
      </c>
      <c r="BQ63" t="s">
        <v>625</v>
      </c>
      <c r="BR63" t="s">
        <v>625</v>
      </c>
      <c r="BS63">
        <v>3.230931</v>
      </c>
      <c r="BV63" s="87">
        <v>1.8415744564028138E-2</v>
      </c>
      <c r="BW63" s="87">
        <v>0</v>
      </c>
      <c r="BX63" s="87">
        <v>0.98158425543597194</v>
      </c>
      <c r="BY63" s="87">
        <v>0</v>
      </c>
      <c r="CA63" s="87">
        <v>1</v>
      </c>
      <c r="CD63">
        <v>1.84158E-2</v>
      </c>
      <c r="CG63" s="87">
        <v>5.5435971861583777E-8</v>
      </c>
      <c r="CH63" s="102">
        <v>0</v>
      </c>
    </row>
    <row r="64" spans="1:86" x14ac:dyDescent="0.35">
      <c r="A64" t="s">
        <v>28</v>
      </c>
      <c r="B64" t="s">
        <v>31</v>
      </c>
      <c r="C64">
        <v>0</v>
      </c>
      <c r="D64">
        <v>2.8E-3</v>
      </c>
      <c r="E64">
        <v>0</v>
      </c>
      <c r="F64">
        <v>0</v>
      </c>
      <c r="G64">
        <v>0</v>
      </c>
      <c r="H64">
        <v>0</v>
      </c>
      <c r="I64">
        <v>0</v>
      </c>
      <c r="J64">
        <v>0</v>
      </c>
      <c r="K64">
        <v>0</v>
      </c>
      <c r="L64">
        <v>0</v>
      </c>
      <c r="M64">
        <v>0</v>
      </c>
      <c r="N64">
        <v>0</v>
      </c>
      <c r="O64">
        <v>0</v>
      </c>
      <c r="P64">
        <v>0</v>
      </c>
      <c r="Q64">
        <v>0</v>
      </c>
      <c r="R64">
        <v>5.5380000000000003</v>
      </c>
      <c r="S64">
        <v>0</v>
      </c>
      <c r="T64">
        <v>0</v>
      </c>
      <c r="U64">
        <v>0</v>
      </c>
      <c r="V64">
        <v>0</v>
      </c>
      <c r="W64">
        <v>0</v>
      </c>
      <c r="X64">
        <v>0</v>
      </c>
      <c r="Y64">
        <v>0</v>
      </c>
      <c r="Z64">
        <v>0</v>
      </c>
      <c r="AA64">
        <v>0</v>
      </c>
      <c r="AB64">
        <v>0</v>
      </c>
      <c r="AC64">
        <v>0</v>
      </c>
      <c r="AD64">
        <v>0</v>
      </c>
      <c r="AE64">
        <v>0</v>
      </c>
      <c r="AF64">
        <v>4.8300000000000003E-2</v>
      </c>
      <c r="AG64">
        <v>0</v>
      </c>
      <c r="AH64">
        <v>0</v>
      </c>
      <c r="AI64">
        <v>0</v>
      </c>
      <c r="AJ64">
        <v>0</v>
      </c>
      <c r="AK64">
        <v>0</v>
      </c>
      <c r="AL64">
        <v>0.10299999999999999</v>
      </c>
      <c r="AM64">
        <v>0</v>
      </c>
      <c r="AO64">
        <v>5.6920999999999999</v>
      </c>
      <c r="AP64">
        <v>5.6920999999999999</v>
      </c>
      <c r="AQ64">
        <v>3.3</v>
      </c>
      <c r="AR64">
        <v>0</v>
      </c>
      <c r="AS64">
        <v>0</v>
      </c>
      <c r="AT64" s="87">
        <v>0.57975088280248066</v>
      </c>
      <c r="AV64" t="s">
        <v>629</v>
      </c>
      <c r="BA64">
        <v>0.15129999999999999</v>
      </c>
      <c r="BB64">
        <v>0</v>
      </c>
      <c r="BC64">
        <v>0</v>
      </c>
      <c r="BD64">
        <v>5.5380000000000003</v>
      </c>
      <c r="BF64">
        <v>5.5380000000000003</v>
      </c>
      <c r="BI64">
        <v>2.8E-3</v>
      </c>
      <c r="BJ64">
        <v>0</v>
      </c>
      <c r="BK64">
        <v>5.5380000000000003</v>
      </c>
      <c r="BL64">
        <v>0</v>
      </c>
      <c r="BM64">
        <v>0.15129999999999999</v>
      </c>
      <c r="BN64">
        <v>0</v>
      </c>
      <c r="BO64">
        <v>0</v>
      </c>
      <c r="BP64">
        <v>0</v>
      </c>
      <c r="BQ64" t="s">
        <v>625</v>
      </c>
      <c r="BR64" t="s">
        <v>625</v>
      </c>
      <c r="BS64">
        <v>5.6920999999999999</v>
      </c>
      <c r="BV64" s="87">
        <v>4.9190983995361991E-4</v>
      </c>
      <c r="BW64" s="87">
        <v>0</v>
      </c>
      <c r="BX64" s="87">
        <v>0.99950809016004638</v>
      </c>
      <c r="BY64" s="87">
        <v>0</v>
      </c>
      <c r="CA64" s="87">
        <v>1</v>
      </c>
      <c r="CD64">
        <v>4.9191000000000003E-4</v>
      </c>
      <c r="CG64" s="87">
        <v>1.6004638012014766E-10</v>
      </c>
      <c r="CH64" s="102">
        <v>0</v>
      </c>
    </row>
    <row r="65" spans="1:86" x14ac:dyDescent="0.35">
      <c r="A65" t="s">
        <v>32</v>
      </c>
      <c r="B65" t="s">
        <v>33</v>
      </c>
      <c r="C65">
        <v>0</v>
      </c>
      <c r="D65">
        <v>0.45</v>
      </c>
      <c r="E65">
        <v>0</v>
      </c>
      <c r="F65">
        <v>0</v>
      </c>
      <c r="G65">
        <v>0</v>
      </c>
      <c r="H65">
        <v>0</v>
      </c>
      <c r="I65">
        <v>124.35</v>
      </c>
      <c r="J65">
        <v>26.02</v>
      </c>
      <c r="K65">
        <v>0</v>
      </c>
      <c r="L65">
        <v>0</v>
      </c>
      <c r="M65">
        <v>50.18</v>
      </c>
      <c r="N65">
        <v>139.32</v>
      </c>
      <c r="O65">
        <v>21.53</v>
      </c>
      <c r="P65">
        <v>16.5</v>
      </c>
      <c r="Q65">
        <v>70.459999999999994</v>
      </c>
      <c r="R65">
        <v>1.91</v>
      </c>
      <c r="S65">
        <v>0</v>
      </c>
      <c r="T65">
        <v>0</v>
      </c>
      <c r="U65">
        <v>30.2</v>
      </c>
      <c r="V65">
        <v>0</v>
      </c>
      <c r="W65">
        <v>4.43</v>
      </c>
      <c r="X65">
        <v>0</v>
      </c>
      <c r="Y65">
        <v>0</v>
      </c>
      <c r="Z65">
        <v>0</v>
      </c>
      <c r="AA65">
        <v>0</v>
      </c>
      <c r="AB65">
        <v>0</v>
      </c>
      <c r="AC65">
        <v>0.02</v>
      </c>
      <c r="AD65">
        <v>0</v>
      </c>
      <c r="AE65">
        <v>0</v>
      </c>
      <c r="AF65">
        <v>0.36</v>
      </c>
      <c r="AG65">
        <v>0</v>
      </c>
      <c r="AH65">
        <v>0</v>
      </c>
      <c r="AI65">
        <v>152.24</v>
      </c>
      <c r="AJ65">
        <v>0.47799999999999998</v>
      </c>
      <c r="AK65">
        <v>0</v>
      </c>
      <c r="AL65">
        <v>26.98</v>
      </c>
      <c r="AM65">
        <v>0</v>
      </c>
      <c r="AO65">
        <v>665.428</v>
      </c>
      <c r="AP65">
        <v>665.428</v>
      </c>
      <c r="AQ65">
        <v>591.84299999999996</v>
      </c>
      <c r="AR65">
        <v>0</v>
      </c>
      <c r="AS65">
        <v>2.9470000000000001</v>
      </c>
      <c r="AT65" s="87">
        <v>0.8894170368544756</v>
      </c>
      <c r="AV65" t="s">
        <v>629</v>
      </c>
      <c r="BA65">
        <v>27.34</v>
      </c>
      <c r="BB65">
        <v>0</v>
      </c>
      <c r="BC65">
        <v>297.99</v>
      </c>
      <c r="BD65">
        <v>32.11</v>
      </c>
      <c r="BF65">
        <v>334.55</v>
      </c>
      <c r="BI65">
        <v>0.45</v>
      </c>
      <c r="BJ65">
        <v>0</v>
      </c>
      <c r="BK65">
        <v>334.55</v>
      </c>
      <c r="BL65">
        <v>303.08800000000002</v>
      </c>
      <c r="BM65">
        <v>27.34</v>
      </c>
      <c r="BN65">
        <v>0.63600000000000001</v>
      </c>
      <c r="BO65">
        <v>0.223</v>
      </c>
      <c r="BP65">
        <v>0</v>
      </c>
      <c r="BQ65" t="s">
        <v>625</v>
      </c>
      <c r="BR65" t="s">
        <v>625</v>
      </c>
      <c r="BS65">
        <v>665.428</v>
      </c>
      <c r="BV65" s="87">
        <v>2.6807167717619335E-2</v>
      </c>
      <c r="BW65" s="87">
        <v>9.1622534669415778E-3</v>
      </c>
      <c r="BX65" s="87">
        <v>0.50855230017372277</v>
      </c>
      <c r="BY65" s="87">
        <v>0.45547827864171636</v>
      </c>
      <c r="CA65" s="87">
        <v>1</v>
      </c>
      <c r="CD65">
        <v>2.6926599999999998E-2</v>
      </c>
      <c r="CG65" s="87">
        <v>1.1943228238066317E-4</v>
      </c>
      <c r="CH65" s="102">
        <v>0</v>
      </c>
    </row>
    <row r="66" spans="1:86" x14ac:dyDescent="0.35">
      <c r="A66" t="s">
        <v>32</v>
      </c>
      <c r="B66" t="s">
        <v>34</v>
      </c>
      <c r="C66">
        <v>0</v>
      </c>
      <c r="D66">
        <v>0</v>
      </c>
      <c r="E66">
        <v>0</v>
      </c>
      <c r="F66">
        <v>0</v>
      </c>
      <c r="G66">
        <v>0</v>
      </c>
      <c r="H66">
        <v>0</v>
      </c>
      <c r="I66">
        <v>0</v>
      </c>
      <c r="J66">
        <v>0</v>
      </c>
      <c r="K66">
        <v>0</v>
      </c>
      <c r="L66">
        <v>0</v>
      </c>
      <c r="M66">
        <v>3.2101199999999999</v>
      </c>
      <c r="N66">
        <v>11.8392</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6.71</v>
      </c>
      <c r="AJ66">
        <v>0</v>
      </c>
      <c r="AK66">
        <v>0</v>
      </c>
      <c r="AL66">
        <v>0.63881600000000005</v>
      </c>
      <c r="AM66">
        <v>0</v>
      </c>
      <c r="AO66">
        <v>22.398135999999997</v>
      </c>
      <c r="AP66">
        <v>22.398135999999997</v>
      </c>
      <c r="AQ66">
        <v>22.088000000000001</v>
      </c>
      <c r="AR66">
        <v>0</v>
      </c>
      <c r="AS66">
        <v>0</v>
      </c>
      <c r="AT66" s="87">
        <v>0.9861534906297561</v>
      </c>
      <c r="AV66" t="s">
        <v>629</v>
      </c>
      <c r="BA66">
        <v>0.63881600000000005</v>
      </c>
      <c r="BB66">
        <v>0</v>
      </c>
      <c r="BC66">
        <v>15.04932</v>
      </c>
      <c r="BD66">
        <v>0</v>
      </c>
      <c r="BF66">
        <v>15.04932</v>
      </c>
      <c r="BI66">
        <v>0</v>
      </c>
      <c r="BJ66">
        <v>0</v>
      </c>
      <c r="BK66">
        <v>15.04932</v>
      </c>
      <c r="BL66">
        <v>6.71</v>
      </c>
      <c r="BM66">
        <v>0.63881600000000005</v>
      </c>
      <c r="BN66">
        <v>0</v>
      </c>
      <c r="BO66">
        <v>0</v>
      </c>
      <c r="BP66">
        <v>0</v>
      </c>
      <c r="BQ66" t="s">
        <v>625</v>
      </c>
      <c r="BR66" t="s">
        <v>625</v>
      </c>
      <c r="BS66">
        <v>22.398135999999997</v>
      </c>
      <c r="BV66" s="87">
        <v>0</v>
      </c>
      <c r="BW66" s="87">
        <v>0</v>
      </c>
      <c r="BX66" s="87">
        <v>0.70042149936048259</v>
      </c>
      <c r="BY66" s="87">
        <v>0.29957850063951752</v>
      </c>
      <c r="CA66" s="87">
        <v>1</v>
      </c>
      <c r="CD66">
        <v>0</v>
      </c>
      <c r="CG66" s="87">
        <v>0</v>
      </c>
      <c r="CH66" s="102">
        <v>0</v>
      </c>
    </row>
    <row r="67" spans="1:86" x14ac:dyDescent="0.35">
      <c r="A67" t="s">
        <v>571</v>
      </c>
      <c r="B67" t="s">
        <v>572</v>
      </c>
      <c r="C67">
        <v>0</v>
      </c>
      <c r="D67">
        <v>0.29899999999999999</v>
      </c>
      <c r="E67">
        <v>0</v>
      </c>
      <c r="F67">
        <v>0</v>
      </c>
      <c r="G67">
        <v>0</v>
      </c>
      <c r="H67">
        <v>0</v>
      </c>
      <c r="I67">
        <v>0</v>
      </c>
      <c r="J67">
        <v>0</v>
      </c>
      <c r="K67">
        <v>0</v>
      </c>
      <c r="L67">
        <v>0</v>
      </c>
      <c r="M67">
        <v>0</v>
      </c>
      <c r="N67">
        <v>0</v>
      </c>
      <c r="O67">
        <v>11.423999999999999</v>
      </c>
      <c r="P67">
        <v>1.9970000000000001</v>
      </c>
      <c r="Q67">
        <v>0</v>
      </c>
      <c r="R67">
        <v>0.89800000000000002</v>
      </c>
      <c r="S67">
        <v>0</v>
      </c>
      <c r="T67">
        <v>0</v>
      </c>
      <c r="U67">
        <v>0</v>
      </c>
      <c r="V67">
        <v>0</v>
      </c>
      <c r="W67">
        <v>0</v>
      </c>
      <c r="X67">
        <v>0</v>
      </c>
      <c r="Y67">
        <v>0</v>
      </c>
      <c r="Z67">
        <v>0</v>
      </c>
      <c r="AA67">
        <v>0</v>
      </c>
      <c r="AB67">
        <v>0</v>
      </c>
      <c r="AC67">
        <v>0</v>
      </c>
      <c r="AD67">
        <v>0</v>
      </c>
      <c r="AE67">
        <v>0</v>
      </c>
      <c r="AF67">
        <v>0.23899999999999999</v>
      </c>
      <c r="AG67">
        <v>0</v>
      </c>
      <c r="AH67">
        <v>0</v>
      </c>
      <c r="AI67">
        <v>0</v>
      </c>
      <c r="AJ67">
        <v>0</v>
      </c>
      <c r="AK67">
        <v>0</v>
      </c>
      <c r="AL67">
        <v>0.14499999999999999</v>
      </c>
      <c r="AM67">
        <v>0</v>
      </c>
      <c r="AO67">
        <v>15.001999999999999</v>
      </c>
      <c r="AP67">
        <v>15.001999999999999</v>
      </c>
      <c r="AQ67">
        <v>11.641999999999999</v>
      </c>
      <c r="AR67">
        <v>0</v>
      </c>
      <c r="AS67">
        <v>0</v>
      </c>
      <c r="AT67" s="87">
        <v>0.77602986268497531</v>
      </c>
      <c r="AV67" t="s">
        <v>629</v>
      </c>
      <c r="BA67">
        <v>0.38400000000000001</v>
      </c>
      <c r="BB67">
        <v>0</v>
      </c>
      <c r="BC67">
        <v>13.420999999999999</v>
      </c>
      <c r="BD67">
        <v>0.89800000000000002</v>
      </c>
      <c r="BF67">
        <v>14.318999999999999</v>
      </c>
      <c r="BI67">
        <v>0.29899999999999999</v>
      </c>
      <c r="BJ67">
        <v>0</v>
      </c>
      <c r="BK67">
        <v>14.318999999999999</v>
      </c>
      <c r="BL67">
        <v>0</v>
      </c>
      <c r="BM67">
        <v>0.38400000000000001</v>
      </c>
      <c r="BN67">
        <v>0</v>
      </c>
      <c r="BO67">
        <v>0</v>
      </c>
      <c r="BP67">
        <v>0</v>
      </c>
      <c r="BQ67" t="s">
        <v>625</v>
      </c>
      <c r="BR67" t="s">
        <v>625</v>
      </c>
      <c r="BS67">
        <v>15.001999999999999</v>
      </c>
      <c r="BV67" s="87">
        <v>1.9930675909878685E-2</v>
      </c>
      <c r="BW67" s="87">
        <v>0</v>
      </c>
      <c r="BX67" s="87">
        <v>0.98006932409012137</v>
      </c>
      <c r="BY67" s="87">
        <v>0</v>
      </c>
      <c r="CA67" s="87">
        <v>1</v>
      </c>
      <c r="CD67">
        <v>1.9930699999999999E-2</v>
      </c>
      <c r="CG67" s="87">
        <v>2.4090121314435109E-8</v>
      </c>
      <c r="CH67" s="102">
        <v>0</v>
      </c>
    </row>
    <row r="68" spans="1:86" x14ac:dyDescent="0.35">
      <c r="A68" t="s">
        <v>37</v>
      </c>
      <c r="B68" t="s">
        <v>38</v>
      </c>
      <c r="C68">
        <v>0</v>
      </c>
      <c r="D68">
        <v>0.03</v>
      </c>
      <c r="E68">
        <v>0</v>
      </c>
      <c r="F68">
        <v>0</v>
      </c>
      <c r="G68">
        <v>0</v>
      </c>
      <c r="H68">
        <v>0</v>
      </c>
      <c r="I68">
        <v>0</v>
      </c>
      <c r="J68">
        <v>0</v>
      </c>
      <c r="K68">
        <v>0</v>
      </c>
      <c r="L68">
        <v>0</v>
      </c>
      <c r="M68">
        <v>0</v>
      </c>
      <c r="N68">
        <v>0</v>
      </c>
      <c r="O68">
        <v>0</v>
      </c>
      <c r="P68">
        <v>5.4939999999999998</v>
      </c>
      <c r="Q68">
        <v>0</v>
      </c>
      <c r="R68">
        <v>0</v>
      </c>
      <c r="S68">
        <v>0</v>
      </c>
      <c r="T68">
        <v>0</v>
      </c>
      <c r="U68">
        <v>0</v>
      </c>
      <c r="V68">
        <v>0</v>
      </c>
      <c r="W68">
        <v>1.6459999999999999</v>
      </c>
      <c r="X68">
        <v>0</v>
      </c>
      <c r="Y68">
        <v>0</v>
      </c>
      <c r="Z68">
        <v>0</v>
      </c>
      <c r="AA68">
        <v>0</v>
      </c>
      <c r="AB68">
        <v>0</v>
      </c>
      <c r="AC68">
        <v>0</v>
      </c>
      <c r="AD68">
        <v>0</v>
      </c>
      <c r="AE68">
        <v>0</v>
      </c>
      <c r="AF68">
        <v>0</v>
      </c>
      <c r="AG68">
        <v>0</v>
      </c>
      <c r="AH68">
        <v>0</v>
      </c>
      <c r="AI68">
        <v>0</v>
      </c>
      <c r="AJ68">
        <v>0</v>
      </c>
      <c r="AK68">
        <v>0</v>
      </c>
      <c r="AL68">
        <v>0.13300000000000001</v>
      </c>
      <c r="AM68">
        <v>0</v>
      </c>
      <c r="AO68">
        <v>7.3029999999999999</v>
      </c>
      <c r="AP68">
        <v>7.3029999999999999</v>
      </c>
      <c r="AQ68">
        <v>4.5110000000000001</v>
      </c>
      <c r="AR68">
        <v>0</v>
      </c>
      <c r="AS68">
        <v>0</v>
      </c>
      <c r="AT68" s="87">
        <v>0.61769135971518552</v>
      </c>
      <c r="AV68" t="s">
        <v>629</v>
      </c>
      <c r="BA68">
        <v>0.13300000000000001</v>
      </c>
      <c r="BB68">
        <v>0</v>
      </c>
      <c r="BC68">
        <v>5.4939999999999998</v>
      </c>
      <c r="BD68">
        <v>0</v>
      </c>
      <c r="BF68">
        <v>7.14</v>
      </c>
      <c r="BI68">
        <v>0.03</v>
      </c>
      <c r="BJ68">
        <v>0</v>
      </c>
      <c r="BK68">
        <v>7.14</v>
      </c>
      <c r="BL68">
        <v>0</v>
      </c>
      <c r="BM68">
        <v>0.13300000000000001</v>
      </c>
      <c r="BN68">
        <v>0</v>
      </c>
      <c r="BO68">
        <v>0</v>
      </c>
      <c r="BP68">
        <v>0</v>
      </c>
      <c r="BQ68" t="s">
        <v>625</v>
      </c>
      <c r="BR68" t="s">
        <v>625</v>
      </c>
      <c r="BS68">
        <v>7.3029999999999999</v>
      </c>
      <c r="BV68" s="87">
        <v>4.1079008626591813E-3</v>
      </c>
      <c r="BW68" s="87">
        <v>0</v>
      </c>
      <c r="BX68" s="87">
        <v>0.99589209913734078</v>
      </c>
      <c r="BY68" s="87">
        <v>0</v>
      </c>
      <c r="CA68" s="87">
        <v>1</v>
      </c>
      <c r="CD68">
        <v>4.1079000000000003E-3</v>
      </c>
      <c r="CG68" s="87">
        <v>-8.6265918106814832E-10</v>
      </c>
      <c r="CH68" s="102">
        <v>0</v>
      </c>
    </row>
    <row r="69" spans="1:86" x14ac:dyDescent="0.35">
      <c r="A69" t="s">
        <v>37</v>
      </c>
      <c r="B69" t="s">
        <v>39</v>
      </c>
      <c r="C69">
        <v>0</v>
      </c>
      <c r="D69">
        <v>1.1320399999999999</v>
      </c>
      <c r="E69">
        <v>0</v>
      </c>
      <c r="F69">
        <v>0</v>
      </c>
      <c r="G69">
        <v>0</v>
      </c>
      <c r="H69">
        <v>0</v>
      </c>
      <c r="I69">
        <v>0</v>
      </c>
      <c r="J69">
        <v>6.1871299999999998</v>
      </c>
      <c r="K69">
        <v>0</v>
      </c>
      <c r="L69">
        <v>0</v>
      </c>
      <c r="M69">
        <v>46.322000000000003</v>
      </c>
      <c r="N69">
        <v>179.19200000000001</v>
      </c>
      <c r="O69">
        <v>0</v>
      </c>
      <c r="P69">
        <v>45.207999999999998</v>
      </c>
      <c r="Q69">
        <v>4.85175</v>
      </c>
      <c r="R69">
        <v>0</v>
      </c>
      <c r="S69">
        <v>0</v>
      </c>
      <c r="T69">
        <v>0</v>
      </c>
      <c r="U69">
        <v>0</v>
      </c>
      <c r="V69">
        <v>0</v>
      </c>
      <c r="W69">
        <v>26.940999999999999</v>
      </c>
      <c r="X69">
        <v>0</v>
      </c>
      <c r="Y69">
        <v>0</v>
      </c>
      <c r="Z69">
        <v>0</v>
      </c>
      <c r="AA69">
        <v>0</v>
      </c>
      <c r="AB69">
        <v>0</v>
      </c>
      <c r="AC69">
        <v>0</v>
      </c>
      <c r="AD69">
        <v>0</v>
      </c>
      <c r="AE69">
        <v>0</v>
      </c>
      <c r="AF69">
        <v>0</v>
      </c>
      <c r="AG69">
        <v>0</v>
      </c>
      <c r="AH69">
        <v>0</v>
      </c>
      <c r="AI69">
        <v>73.704999999999998</v>
      </c>
      <c r="AJ69">
        <v>0.621</v>
      </c>
      <c r="AK69">
        <v>0</v>
      </c>
      <c r="AL69">
        <v>11.650700000000001</v>
      </c>
      <c r="AM69">
        <v>0</v>
      </c>
      <c r="AO69">
        <v>395.81061999999986</v>
      </c>
      <c r="AP69">
        <v>395.81061999999986</v>
      </c>
      <c r="AQ69">
        <v>342.16</v>
      </c>
      <c r="AR69">
        <v>0</v>
      </c>
      <c r="AS69">
        <v>0</v>
      </c>
      <c r="AT69" s="87">
        <v>0.8644538137961032</v>
      </c>
      <c r="AV69" t="s">
        <v>629</v>
      </c>
      <c r="BA69">
        <v>11.650700000000001</v>
      </c>
      <c r="BB69">
        <v>0</v>
      </c>
      <c r="BC69">
        <v>275.57374999999996</v>
      </c>
      <c r="BD69">
        <v>0</v>
      </c>
      <c r="BF69">
        <v>302.51474999999994</v>
      </c>
      <c r="BI69">
        <v>1.1320399999999999</v>
      </c>
      <c r="BJ69">
        <v>0</v>
      </c>
      <c r="BK69">
        <v>302.51474999999994</v>
      </c>
      <c r="BL69">
        <v>80.51312999999999</v>
      </c>
      <c r="BM69">
        <v>11.650700000000001</v>
      </c>
      <c r="BN69">
        <v>0</v>
      </c>
      <c r="BO69">
        <v>0</v>
      </c>
      <c r="BP69">
        <v>0</v>
      </c>
      <c r="BQ69" t="s">
        <v>625</v>
      </c>
      <c r="BR69" t="s">
        <v>625</v>
      </c>
      <c r="BS69">
        <v>395.81061999999997</v>
      </c>
      <c r="BV69" s="87">
        <v>2.8600546392615741E-3</v>
      </c>
      <c r="BW69" s="87">
        <v>0</v>
      </c>
      <c r="BX69" s="87">
        <v>0.79372668171460381</v>
      </c>
      <c r="BY69" s="87">
        <v>0.2034132636461346</v>
      </c>
      <c r="CA69" s="87">
        <v>1</v>
      </c>
      <c r="CD69">
        <v>2.8600499999999998E-3</v>
      </c>
      <c r="CG69" s="87">
        <v>-4.6392615742942012E-9</v>
      </c>
      <c r="CH69" s="102">
        <v>0</v>
      </c>
    </row>
    <row r="70" spans="1:86" x14ac:dyDescent="0.35">
      <c r="A70" t="s">
        <v>40</v>
      </c>
      <c r="B70" t="s">
        <v>41</v>
      </c>
      <c r="C70">
        <v>0</v>
      </c>
      <c r="D70">
        <v>6.6000000000000003E-2</v>
      </c>
      <c r="E70">
        <v>0</v>
      </c>
      <c r="F70">
        <v>0</v>
      </c>
      <c r="G70">
        <v>0</v>
      </c>
      <c r="H70">
        <v>0</v>
      </c>
      <c r="I70">
        <v>0</v>
      </c>
      <c r="J70">
        <v>0</v>
      </c>
      <c r="K70">
        <v>0</v>
      </c>
      <c r="L70">
        <v>0</v>
      </c>
      <c r="M70">
        <v>12.204000000000001</v>
      </c>
      <c r="N70">
        <v>0</v>
      </c>
      <c r="O70">
        <v>0</v>
      </c>
      <c r="P70">
        <v>25.933</v>
      </c>
      <c r="Q70">
        <v>0</v>
      </c>
      <c r="R70">
        <v>0.32700000000000001</v>
      </c>
      <c r="S70">
        <v>7.8070000000000004</v>
      </c>
      <c r="T70">
        <v>0</v>
      </c>
      <c r="U70">
        <v>0</v>
      </c>
      <c r="V70">
        <v>0</v>
      </c>
      <c r="W70">
        <v>0</v>
      </c>
      <c r="X70">
        <v>0</v>
      </c>
      <c r="Y70">
        <v>0</v>
      </c>
      <c r="Z70">
        <v>0</v>
      </c>
      <c r="AA70">
        <v>0</v>
      </c>
      <c r="AB70">
        <v>0</v>
      </c>
      <c r="AC70">
        <v>0</v>
      </c>
      <c r="AD70">
        <v>0</v>
      </c>
      <c r="AE70">
        <v>0</v>
      </c>
      <c r="AF70">
        <v>0</v>
      </c>
      <c r="AG70">
        <v>0</v>
      </c>
      <c r="AH70">
        <v>0</v>
      </c>
      <c r="AI70">
        <v>0</v>
      </c>
      <c r="AJ70">
        <v>0</v>
      </c>
      <c r="AK70">
        <v>0</v>
      </c>
      <c r="AL70">
        <v>0.745</v>
      </c>
      <c r="AM70">
        <v>0</v>
      </c>
      <c r="AO70">
        <v>47.082000000000001</v>
      </c>
      <c r="AP70">
        <v>47.082000000000001</v>
      </c>
      <c r="AQ70">
        <v>36.539000000000001</v>
      </c>
      <c r="AR70">
        <v>0</v>
      </c>
      <c r="AS70">
        <v>0</v>
      </c>
      <c r="AT70" s="87">
        <v>0.77607153476912627</v>
      </c>
      <c r="AV70" t="s">
        <v>629</v>
      </c>
      <c r="BA70">
        <v>0.745</v>
      </c>
      <c r="BB70">
        <v>0</v>
      </c>
      <c r="BC70">
        <v>38.137</v>
      </c>
      <c r="BD70">
        <v>8.1340000000000003</v>
      </c>
      <c r="BF70">
        <v>46.271000000000001</v>
      </c>
      <c r="BI70">
        <v>6.6000000000000003E-2</v>
      </c>
      <c r="BJ70">
        <v>0</v>
      </c>
      <c r="BK70">
        <v>46.271000000000001</v>
      </c>
      <c r="BL70">
        <v>0</v>
      </c>
      <c r="BM70">
        <v>0.745</v>
      </c>
      <c r="BN70">
        <v>0</v>
      </c>
      <c r="BO70">
        <v>0</v>
      </c>
      <c r="BP70">
        <v>0</v>
      </c>
      <c r="BQ70" t="s">
        <v>625</v>
      </c>
      <c r="BR70" t="s">
        <v>625</v>
      </c>
      <c r="BS70">
        <v>47.082000000000001</v>
      </c>
      <c r="BV70" s="87">
        <v>1.4018096087676821E-3</v>
      </c>
      <c r="BW70" s="87">
        <v>0</v>
      </c>
      <c r="BX70" s="87">
        <v>0.99859819039123221</v>
      </c>
      <c r="BY70" s="87">
        <v>0</v>
      </c>
      <c r="CA70" s="87">
        <v>0.99999999999999989</v>
      </c>
      <c r="CD70">
        <v>1.4018100000000001E-3</v>
      </c>
      <c r="CG70" s="87">
        <v>3.9123231802655478E-10</v>
      </c>
      <c r="CH70" s="102">
        <v>0</v>
      </c>
    </row>
    <row r="71" spans="1:86" x14ac:dyDescent="0.35">
      <c r="A71" t="s">
        <v>40</v>
      </c>
      <c r="B71" t="s">
        <v>42</v>
      </c>
      <c r="C71">
        <v>0</v>
      </c>
      <c r="D71">
        <v>2.3E-2</v>
      </c>
      <c r="E71">
        <v>0</v>
      </c>
      <c r="F71">
        <v>0</v>
      </c>
      <c r="G71">
        <v>0</v>
      </c>
      <c r="H71">
        <v>0</v>
      </c>
      <c r="I71">
        <v>0</v>
      </c>
      <c r="J71">
        <v>0</v>
      </c>
      <c r="K71">
        <v>0</v>
      </c>
      <c r="L71">
        <v>0</v>
      </c>
      <c r="M71">
        <v>0</v>
      </c>
      <c r="N71">
        <v>0</v>
      </c>
      <c r="O71">
        <v>0</v>
      </c>
      <c r="P71">
        <v>0</v>
      </c>
      <c r="Q71">
        <v>0</v>
      </c>
      <c r="R71">
        <v>2.2029999999999998</v>
      </c>
      <c r="S71">
        <v>0</v>
      </c>
      <c r="T71">
        <v>0</v>
      </c>
      <c r="U71">
        <v>0</v>
      </c>
      <c r="V71">
        <v>0</v>
      </c>
      <c r="W71">
        <v>0</v>
      </c>
      <c r="X71">
        <v>0</v>
      </c>
      <c r="Y71">
        <v>0</v>
      </c>
      <c r="Z71">
        <v>0</v>
      </c>
      <c r="AA71">
        <v>0</v>
      </c>
      <c r="AB71">
        <v>0</v>
      </c>
      <c r="AC71">
        <v>0</v>
      </c>
      <c r="AD71">
        <v>0</v>
      </c>
      <c r="AE71">
        <v>0</v>
      </c>
      <c r="AF71">
        <v>0</v>
      </c>
      <c r="AG71">
        <v>0</v>
      </c>
      <c r="AH71">
        <v>0</v>
      </c>
      <c r="AI71">
        <v>0</v>
      </c>
      <c r="AJ71">
        <v>0</v>
      </c>
      <c r="AK71">
        <v>0</v>
      </c>
      <c r="AL71">
        <v>3.7999999999999999E-2</v>
      </c>
      <c r="AM71">
        <v>0</v>
      </c>
      <c r="AO71">
        <v>2.2639999999999998</v>
      </c>
      <c r="AP71">
        <v>2.2639999999999998</v>
      </c>
      <c r="AQ71">
        <v>1.4890000000000001</v>
      </c>
      <c r="AR71">
        <v>0</v>
      </c>
      <c r="AS71">
        <v>0</v>
      </c>
      <c r="AT71" s="87">
        <v>0.65768551236749129</v>
      </c>
      <c r="AV71" t="s">
        <v>629</v>
      </c>
      <c r="BA71">
        <v>3.7999999999999999E-2</v>
      </c>
      <c r="BB71">
        <v>0</v>
      </c>
      <c r="BC71">
        <v>0</v>
      </c>
      <c r="BD71">
        <v>2.2029999999999998</v>
      </c>
      <c r="BF71">
        <v>2.2029999999999998</v>
      </c>
      <c r="BI71">
        <v>2.3E-2</v>
      </c>
      <c r="BJ71">
        <v>0</v>
      </c>
      <c r="BK71">
        <v>2.2029999999999998</v>
      </c>
      <c r="BL71">
        <v>0</v>
      </c>
      <c r="BM71">
        <v>3.7999999999999999E-2</v>
      </c>
      <c r="BN71">
        <v>0</v>
      </c>
      <c r="BO71">
        <v>0</v>
      </c>
      <c r="BP71">
        <v>0</v>
      </c>
      <c r="BQ71" t="s">
        <v>625</v>
      </c>
      <c r="BR71" t="s">
        <v>625</v>
      </c>
      <c r="BS71">
        <v>2.2639999999999998</v>
      </c>
      <c r="BV71" s="87">
        <v>1.0159010600706715E-2</v>
      </c>
      <c r="BW71" s="87">
        <v>0</v>
      </c>
      <c r="BX71" s="87">
        <v>0.98984098939929321</v>
      </c>
      <c r="BY71" s="87">
        <v>0</v>
      </c>
      <c r="CA71" s="87">
        <v>0.99999999999999989</v>
      </c>
      <c r="CD71">
        <v>1.0159E-2</v>
      </c>
      <c r="CG71" s="87">
        <v>-1.0600706715213626E-8</v>
      </c>
      <c r="CH71" s="102">
        <v>0</v>
      </c>
    </row>
    <row r="72" spans="1:86" x14ac:dyDescent="0.35">
      <c r="A72" t="s">
        <v>51</v>
      </c>
      <c r="B72" t="s">
        <v>52</v>
      </c>
      <c r="C72">
        <v>0</v>
      </c>
      <c r="D72">
        <v>0.55000000000000004</v>
      </c>
      <c r="E72">
        <v>0</v>
      </c>
      <c r="F72">
        <v>0</v>
      </c>
      <c r="G72">
        <v>0</v>
      </c>
      <c r="H72">
        <v>0</v>
      </c>
      <c r="I72">
        <v>0</v>
      </c>
      <c r="J72">
        <v>0</v>
      </c>
      <c r="K72">
        <v>0</v>
      </c>
      <c r="L72">
        <v>0</v>
      </c>
      <c r="M72">
        <v>0</v>
      </c>
      <c r="N72">
        <v>0</v>
      </c>
      <c r="O72">
        <v>0</v>
      </c>
      <c r="P72">
        <v>22.771999999999998</v>
      </c>
      <c r="Q72">
        <v>0</v>
      </c>
      <c r="R72">
        <v>7.75</v>
      </c>
      <c r="S72">
        <v>0</v>
      </c>
      <c r="T72">
        <v>0</v>
      </c>
      <c r="U72">
        <v>0</v>
      </c>
      <c r="V72">
        <v>0</v>
      </c>
      <c r="W72">
        <v>2.11</v>
      </c>
      <c r="X72">
        <v>0</v>
      </c>
      <c r="Y72">
        <v>0</v>
      </c>
      <c r="Z72">
        <v>0</v>
      </c>
      <c r="AA72">
        <v>0</v>
      </c>
      <c r="AB72">
        <v>0</v>
      </c>
      <c r="AC72">
        <v>0</v>
      </c>
      <c r="AD72">
        <v>0</v>
      </c>
      <c r="AE72">
        <v>0</v>
      </c>
      <c r="AF72">
        <v>0</v>
      </c>
      <c r="AG72">
        <v>0</v>
      </c>
      <c r="AH72">
        <v>0</v>
      </c>
      <c r="AI72">
        <v>0</v>
      </c>
      <c r="AJ72">
        <v>6.8570000000000002</v>
      </c>
      <c r="AK72">
        <v>0</v>
      </c>
      <c r="AL72">
        <v>1.17</v>
      </c>
      <c r="AM72">
        <v>0</v>
      </c>
      <c r="AO72">
        <v>41.209000000000003</v>
      </c>
      <c r="AP72">
        <v>41.209000000000003</v>
      </c>
      <c r="AQ72">
        <v>33.5</v>
      </c>
      <c r="AR72">
        <v>0</v>
      </c>
      <c r="AS72">
        <v>0</v>
      </c>
      <c r="AT72" s="87">
        <v>0.81292921449197986</v>
      </c>
      <c r="AV72" t="s">
        <v>629</v>
      </c>
      <c r="BA72">
        <v>1.17</v>
      </c>
      <c r="BB72">
        <v>0</v>
      </c>
      <c r="BC72">
        <v>22.771999999999998</v>
      </c>
      <c r="BD72">
        <v>7.75</v>
      </c>
      <c r="BF72">
        <v>32.631999999999998</v>
      </c>
      <c r="BI72">
        <v>0.55000000000000004</v>
      </c>
      <c r="BJ72">
        <v>0</v>
      </c>
      <c r="BK72">
        <v>32.631999999999998</v>
      </c>
      <c r="BL72">
        <v>6.8570000000000002</v>
      </c>
      <c r="BM72">
        <v>1.17</v>
      </c>
      <c r="BN72">
        <v>0</v>
      </c>
      <c r="BO72">
        <v>0</v>
      </c>
      <c r="BP72">
        <v>0</v>
      </c>
      <c r="BQ72" t="s">
        <v>625</v>
      </c>
      <c r="BR72" t="s">
        <v>625</v>
      </c>
      <c r="BS72">
        <v>41.208999999999996</v>
      </c>
      <c r="BV72" s="87">
        <v>1.3346599043898179E-2</v>
      </c>
      <c r="BW72" s="87">
        <v>0</v>
      </c>
      <c r="BX72" s="87">
        <v>0.8202577106942659</v>
      </c>
      <c r="BY72" s="87">
        <v>0.16639569026183604</v>
      </c>
      <c r="CA72" s="87">
        <v>1.0000000000000002</v>
      </c>
      <c r="CD72">
        <v>1.33466E-2</v>
      </c>
      <c r="CG72" s="87">
        <v>9.5610182097860541E-10</v>
      </c>
      <c r="CH72" s="102">
        <v>0</v>
      </c>
    </row>
    <row r="73" spans="1:86" x14ac:dyDescent="0.35">
      <c r="A73" t="s">
        <v>51</v>
      </c>
      <c r="B73" t="s">
        <v>57</v>
      </c>
      <c r="C73">
        <v>0</v>
      </c>
      <c r="D73">
        <v>0</v>
      </c>
      <c r="E73">
        <v>0</v>
      </c>
      <c r="F73">
        <v>0</v>
      </c>
      <c r="G73">
        <v>0</v>
      </c>
      <c r="H73">
        <v>0</v>
      </c>
      <c r="I73">
        <v>460.60500000000002</v>
      </c>
      <c r="J73">
        <v>0</v>
      </c>
      <c r="K73">
        <v>0</v>
      </c>
      <c r="L73">
        <v>0</v>
      </c>
      <c r="M73">
        <v>0</v>
      </c>
      <c r="N73">
        <v>0</v>
      </c>
      <c r="O73">
        <v>0</v>
      </c>
      <c r="P73">
        <v>0</v>
      </c>
      <c r="Q73">
        <v>0</v>
      </c>
      <c r="R73">
        <v>0</v>
      </c>
      <c r="S73">
        <v>0</v>
      </c>
      <c r="T73">
        <v>0</v>
      </c>
      <c r="U73">
        <v>0</v>
      </c>
      <c r="V73">
        <v>0</v>
      </c>
      <c r="W73">
        <v>10.3</v>
      </c>
      <c r="X73">
        <v>0</v>
      </c>
      <c r="Y73">
        <v>0</v>
      </c>
      <c r="Z73">
        <v>0</v>
      </c>
      <c r="AA73">
        <v>0</v>
      </c>
      <c r="AB73">
        <v>0</v>
      </c>
      <c r="AC73">
        <v>0</v>
      </c>
      <c r="AD73">
        <v>0</v>
      </c>
      <c r="AE73">
        <v>0</v>
      </c>
      <c r="AF73">
        <v>0</v>
      </c>
      <c r="AG73">
        <v>50.17</v>
      </c>
      <c r="AH73">
        <v>86.39</v>
      </c>
      <c r="AI73">
        <v>82.641000000000005</v>
      </c>
      <c r="AJ73">
        <v>0</v>
      </c>
      <c r="AK73">
        <v>0</v>
      </c>
      <c r="AL73">
        <v>1.9</v>
      </c>
      <c r="AM73">
        <v>17.399999999999999</v>
      </c>
      <c r="AO73">
        <v>692.00599999999997</v>
      </c>
      <c r="AP73">
        <v>709.40599999999995</v>
      </c>
      <c r="AQ73">
        <v>671.5</v>
      </c>
      <c r="AR73">
        <v>278</v>
      </c>
      <c r="AS73">
        <v>0</v>
      </c>
      <c r="AT73" s="87">
        <v>0.94656656413957596</v>
      </c>
      <c r="AV73" t="s">
        <v>629</v>
      </c>
      <c r="BA73">
        <v>52.07</v>
      </c>
      <c r="BB73">
        <v>0</v>
      </c>
      <c r="BC73">
        <v>0</v>
      </c>
      <c r="BD73">
        <v>0</v>
      </c>
      <c r="BF73">
        <v>10.3</v>
      </c>
      <c r="BI73">
        <v>0</v>
      </c>
      <c r="BJ73">
        <v>0</v>
      </c>
      <c r="BK73">
        <v>10.3</v>
      </c>
      <c r="BL73">
        <v>629.63599999999997</v>
      </c>
      <c r="BM73">
        <v>52.07</v>
      </c>
      <c r="BN73">
        <v>0</v>
      </c>
      <c r="BO73">
        <v>0</v>
      </c>
      <c r="BP73">
        <v>17.399999999999999</v>
      </c>
      <c r="BQ73">
        <v>2</v>
      </c>
      <c r="BR73" t="s">
        <v>625</v>
      </c>
      <c r="BS73">
        <v>709.40599999999995</v>
      </c>
      <c r="BV73" s="87">
        <v>4.9055124991894631E-4</v>
      </c>
      <c r="BW73" s="87">
        <v>2.4037011246028368E-2</v>
      </c>
      <c r="BX73" s="87">
        <v>8.791862487771461E-2</v>
      </c>
      <c r="BY73" s="87">
        <v>0.88755381262633815</v>
      </c>
      <c r="CA73" s="87">
        <v>1</v>
      </c>
      <c r="CD73">
        <v>4.9055099999999999E-4</v>
      </c>
      <c r="CG73" s="87">
        <v>-2.4991894632345885E-10</v>
      </c>
      <c r="CH73" s="102">
        <v>0</v>
      </c>
    </row>
    <row r="74" spans="1:86" x14ac:dyDescent="0.35">
      <c r="A74" t="s">
        <v>51</v>
      </c>
      <c r="B74" t="s">
        <v>59</v>
      </c>
      <c r="C74">
        <v>0</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2.5</v>
      </c>
      <c r="AH74">
        <v>5</v>
      </c>
      <c r="AI74">
        <v>0</v>
      </c>
      <c r="AJ74">
        <v>0</v>
      </c>
      <c r="AK74">
        <v>0</v>
      </c>
      <c r="AL74">
        <v>0.20399999999999999</v>
      </c>
      <c r="AM74">
        <v>0</v>
      </c>
      <c r="AO74">
        <v>7.7039999999999997</v>
      </c>
      <c r="AP74">
        <v>7.7039999999999997</v>
      </c>
      <c r="AQ74">
        <v>6.8</v>
      </c>
      <c r="AR74">
        <v>0</v>
      </c>
      <c r="AS74">
        <v>0</v>
      </c>
      <c r="AT74" s="87">
        <v>0.88265835929387337</v>
      </c>
      <c r="AV74" t="s">
        <v>629</v>
      </c>
      <c r="BA74">
        <v>2.7040000000000002</v>
      </c>
      <c r="BB74">
        <v>0</v>
      </c>
      <c r="BC74">
        <v>0</v>
      </c>
      <c r="BD74">
        <v>0</v>
      </c>
      <c r="BF74">
        <v>0</v>
      </c>
      <c r="BI74">
        <v>0</v>
      </c>
      <c r="BJ74">
        <v>0</v>
      </c>
      <c r="BK74">
        <v>0</v>
      </c>
      <c r="BL74">
        <v>5</v>
      </c>
      <c r="BM74">
        <v>2.7040000000000002</v>
      </c>
      <c r="BN74">
        <v>0</v>
      </c>
      <c r="BO74">
        <v>0</v>
      </c>
      <c r="BP74">
        <v>0</v>
      </c>
      <c r="BQ74" t="s">
        <v>625</v>
      </c>
      <c r="BR74" t="s">
        <v>625</v>
      </c>
      <c r="BS74">
        <v>7.7040000000000006</v>
      </c>
      <c r="BV74" s="87">
        <v>0</v>
      </c>
      <c r="BW74" s="87">
        <v>0</v>
      </c>
      <c r="BX74" s="87">
        <v>0.35098650051921082</v>
      </c>
      <c r="BY74" s="87">
        <v>0.64901349948078912</v>
      </c>
      <c r="CA74" s="87">
        <v>1</v>
      </c>
      <c r="CD74">
        <v>0</v>
      </c>
      <c r="CG74" s="87">
        <v>0</v>
      </c>
      <c r="CH74" s="102">
        <v>0</v>
      </c>
    </row>
    <row r="75" spans="1:86" x14ac:dyDescent="0.35">
      <c r="A75" t="s">
        <v>51</v>
      </c>
      <c r="B75" t="s">
        <v>64</v>
      </c>
      <c r="C75">
        <v>0</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44.08</v>
      </c>
      <c r="AK75">
        <v>0</v>
      </c>
      <c r="AL75">
        <v>1.3224</v>
      </c>
      <c r="AM75">
        <v>0</v>
      </c>
      <c r="AO75">
        <v>45.4024</v>
      </c>
      <c r="AP75">
        <v>45.4024</v>
      </c>
      <c r="AQ75">
        <v>44.08</v>
      </c>
      <c r="AR75">
        <v>0</v>
      </c>
      <c r="AS75">
        <v>0</v>
      </c>
      <c r="AT75" s="87">
        <v>0.970873786407767</v>
      </c>
      <c r="AV75" t="s">
        <v>629</v>
      </c>
      <c r="BA75">
        <v>1.3224</v>
      </c>
      <c r="BB75">
        <v>0</v>
      </c>
      <c r="BC75">
        <v>0</v>
      </c>
      <c r="BD75">
        <v>0</v>
      </c>
      <c r="BF75">
        <v>0</v>
      </c>
      <c r="BI75">
        <v>0</v>
      </c>
      <c r="BJ75">
        <v>0</v>
      </c>
      <c r="BK75">
        <v>0</v>
      </c>
      <c r="BL75">
        <v>44.08</v>
      </c>
      <c r="BM75">
        <v>1.3224</v>
      </c>
      <c r="BN75">
        <v>0</v>
      </c>
      <c r="BO75">
        <v>0</v>
      </c>
      <c r="BP75">
        <v>0</v>
      </c>
      <c r="BQ75" t="s">
        <v>625</v>
      </c>
      <c r="BR75" t="s">
        <v>625</v>
      </c>
      <c r="BS75">
        <v>45.4024</v>
      </c>
      <c r="BV75" s="87">
        <v>0</v>
      </c>
      <c r="BW75" s="87">
        <v>0</v>
      </c>
      <c r="BX75" s="87">
        <v>2.9126213592233011E-2</v>
      </c>
      <c r="BY75" s="87">
        <v>0.970873786407767</v>
      </c>
      <c r="CA75" s="87">
        <v>1</v>
      </c>
      <c r="CD75">
        <v>0</v>
      </c>
      <c r="CG75" s="87">
        <v>0</v>
      </c>
      <c r="CH75" s="102">
        <v>0</v>
      </c>
    </row>
    <row r="76" spans="1:86" x14ac:dyDescent="0.35">
      <c r="A76" t="s">
        <v>51</v>
      </c>
      <c r="B76" t="s">
        <v>53</v>
      </c>
      <c r="C76">
        <v>0</v>
      </c>
      <c r="D76">
        <v>0</v>
      </c>
      <c r="E76">
        <v>0</v>
      </c>
      <c r="F76">
        <v>34.531799999999997</v>
      </c>
      <c r="G76">
        <v>0</v>
      </c>
      <c r="H76">
        <v>0</v>
      </c>
      <c r="I76">
        <v>1142.5899999999999</v>
      </c>
      <c r="J76">
        <v>0</v>
      </c>
      <c r="K76">
        <v>0</v>
      </c>
      <c r="L76">
        <v>0</v>
      </c>
      <c r="M76">
        <v>0</v>
      </c>
      <c r="N76">
        <v>0</v>
      </c>
      <c r="O76">
        <v>0</v>
      </c>
      <c r="P76">
        <v>0</v>
      </c>
      <c r="Q76">
        <v>0</v>
      </c>
      <c r="R76">
        <v>0</v>
      </c>
      <c r="S76">
        <v>0</v>
      </c>
      <c r="T76">
        <v>0</v>
      </c>
      <c r="U76">
        <v>0</v>
      </c>
      <c r="V76">
        <v>0</v>
      </c>
      <c r="W76">
        <v>0</v>
      </c>
      <c r="X76">
        <v>90.836799999999997</v>
      </c>
      <c r="Y76">
        <v>0</v>
      </c>
      <c r="Z76">
        <v>0</v>
      </c>
      <c r="AA76">
        <v>0</v>
      </c>
      <c r="AB76">
        <v>0</v>
      </c>
      <c r="AC76">
        <v>0</v>
      </c>
      <c r="AD76">
        <v>0</v>
      </c>
      <c r="AE76">
        <v>0</v>
      </c>
      <c r="AF76">
        <v>0</v>
      </c>
      <c r="AG76">
        <v>35.799999999999997</v>
      </c>
      <c r="AH76">
        <v>79</v>
      </c>
      <c r="AI76">
        <v>8.4</v>
      </c>
      <c r="AJ76">
        <v>76.5</v>
      </c>
      <c r="AK76">
        <v>0</v>
      </c>
      <c r="AL76">
        <v>5.7419099999999998</v>
      </c>
      <c r="AM76">
        <v>0</v>
      </c>
      <c r="AO76">
        <v>1473.4005099999999</v>
      </c>
      <c r="AP76">
        <v>1473.4005099999999</v>
      </c>
      <c r="AQ76">
        <v>1383</v>
      </c>
      <c r="AR76">
        <v>0</v>
      </c>
      <c r="AS76">
        <v>0</v>
      </c>
      <c r="AT76" s="87">
        <v>0.93864498526609041</v>
      </c>
      <c r="AV76" t="s">
        <v>629</v>
      </c>
      <c r="BA76">
        <v>41.541909999999994</v>
      </c>
      <c r="BB76">
        <v>0</v>
      </c>
      <c r="BC76">
        <v>0</v>
      </c>
      <c r="BD76">
        <v>0</v>
      </c>
      <c r="BF76">
        <v>90.836799999999997</v>
      </c>
      <c r="BI76">
        <v>34.531799999999997</v>
      </c>
      <c r="BJ76">
        <v>0</v>
      </c>
      <c r="BK76">
        <v>0</v>
      </c>
      <c r="BL76">
        <v>1397.3268</v>
      </c>
      <c r="BM76">
        <v>41.541909999999994</v>
      </c>
      <c r="BN76">
        <v>0</v>
      </c>
      <c r="BO76">
        <v>0</v>
      </c>
      <c r="BP76">
        <v>0</v>
      </c>
      <c r="BQ76" t="s">
        <v>625</v>
      </c>
      <c r="BR76" t="s">
        <v>625</v>
      </c>
      <c r="BS76">
        <v>1473.4005099999999</v>
      </c>
      <c r="BV76" s="87">
        <v>2.3436804701526807E-2</v>
      </c>
      <c r="BW76" s="87">
        <v>0</v>
      </c>
      <c r="BX76" s="87">
        <v>2.8194580983279281E-2</v>
      </c>
      <c r="BY76" s="87">
        <v>0.94836861431519393</v>
      </c>
      <c r="CA76" s="87">
        <v>1</v>
      </c>
      <c r="CD76">
        <v>2.3436800000000001E-2</v>
      </c>
      <c r="CG76" s="87">
        <v>-4.7015268067607252E-9</v>
      </c>
      <c r="CH76" s="102">
        <v>0</v>
      </c>
    </row>
    <row r="77" spans="1:86" x14ac:dyDescent="0.35">
      <c r="A77" t="s">
        <v>51</v>
      </c>
      <c r="B77" t="s">
        <v>58</v>
      </c>
      <c r="C77">
        <v>0</v>
      </c>
      <c r="D77">
        <v>0</v>
      </c>
      <c r="E77">
        <v>0</v>
      </c>
      <c r="F77">
        <v>0</v>
      </c>
      <c r="G77">
        <v>0</v>
      </c>
      <c r="H77">
        <v>0</v>
      </c>
      <c r="I77">
        <v>0</v>
      </c>
      <c r="J77">
        <v>0</v>
      </c>
      <c r="K77">
        <v>0</v>
      </c>
      <c r="L77">
        <v>0</v>
      </c>
      <c r="M77">
        <v>0</v>
      </c>
      <c r="N77">
        <v>0</v>
      </c>
      <c r="O77">
        <v>0</v>
      </c>
      <c r="P77">
        <v>137.4</v>
      </c>
      <c r="Q77">
        <v>0</v>
      </c>
      <c r="R77">
        <v>0</v>
      </c>
      <c r="S77">
        <v>0</v>
      </c>
      <c r="T77">
        <v>0</v>
      </c>
      <c r="U77">
        <v>0</v>
      </c>
      <c r="V77">
        <v>0</v>
      </c>
      <c r="W77">
        <v>0</v>
      </c>
      <c r="X77">
        <v>227.304</v>
      </c>
      <c r="Y77">
        <v>0</v>
      </c>
      <c r="Z77">
        <v>0</v>
      </c>
      <c r="AA77">
        <v>0</v>
      </c>
      <c r="AB77">
        <v>0</v>
      </c>
      <c r="AC77">
        <v>0</v>
      </c>
      <c r="AD77">
        <v>0</v>
      </c>
      <c r="AE77">
        <v>0</v>
      </c>
      <c r="AF77">
        <v>0</v>
      </c>
      <c r="AG77">
        <v>0</v>
      </c>
      <c r="AH77">
        <v>0</v>
      </c>
      <c r="AI77">
        <v>52.3</v>
      </c>
      <c r="AJ77">
        <v>0</v>
      </c>
      <c r="AK77">
        <v>0</v>
      </c>
      <c r="AL77">
        <v>16.8</v>
      </c>
      <c r="AM77">
        <v>0</v>
      </c>
      <c r="AO77">
        <v>433.80400000000003</v>
      </c>
      <c r="AP77">
        <v>433.80400000000003</v>
      </c>
      <c r="AQ77">
        <v>560.29999999999995</v>
      </c>
      <c r="AR77">
        <v>0</v>
      </c>
      <c r="AS77">
        <v>0</v>
      </c>
      <c r="AT77" s="87">
        <v>1.2915971268130306</v>
      </c>
      <c r="AV77" t="s">
        <v>629</v>
      </c>
      <c r="BA77">
        <v>16.8</v>
      </c>
      <c r="BB77">
        <v>0</v>
      </c>
      <c r="BC77">
        <v>137.4</v>
      </c>
      <c r="BD77">
        <v>0</v>
      </c>
      <c r="BF77">
        <v>364.70400000000001</v>
      </c>
      <c r="BI77">
        <v>0</v>
      </c>
      <c r="BJ77">
        <v>0</v>
      </c>
      <c r="BK77">
        <v>137.4</v>
      </c>
      <c r="BL77">
        <v>279.60399999999998</v>
      </c>
      <c r="BM77">
        <v>16.8</v>
      </c>
      <c r="BN77">
        <v>0</v>
      </c>
      <c r="BO77">
        <v>0</v>
      </c>
      <c r="BP77">
        <v>0</v>
      </c>
      <c r="BQ77" t="s">
        <v>625</v>
      </c>
      <c r="BR77" t="s">
        <v>625</v>
      </c>
      <c r="BS77">
        <v>433.80400000000003</v>
      </c>
      <c r="BV77" s="87">
        <v>0</v>
      </c>
      <c r="BW77" s="87">
        <v>0</v>
      </c>
      <c r="BX77" s="87">
        <v>0.35546006952448572</v>
      </c>
      <c r="BY77" s="87">
        <v>0.64453993047551417</v>
      </c>
      <c r="CA77" s="87">
        <v>0.99999999999999989</v>
      </c>
      <c r="CD77">
        <v>0</v>
      </c>
      <c r="CG77" s="87">
        <v>0</v>
      </c>
      <c r="CH77" s="102">
        <v>0</v>
      </c>
    </row>
    <row r="78" spans="1:86" x14ac:dyDescent="0.35">
      <c r="A78" t="s">
        <v>51</v>
      </c>
      <c r="B78" t="s">
        <v>61</v>
      </c>
      <c r="C78">
        <v>0</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7.7999999999999996E-3</v>
      </c>
      <c r="AD78">
        <v>0</v>
      </c>
      <c r="AE78">
        <v>0</v>
      </c>
      <c r="AF78">
        <v>0</v>
      </c>
      <c r="AG78">
        <v>2.23</v>
      </c>
      <c r="AH78">
        <v>2.02</v>
      </c>
      <c r="AI78">
        <v>0</v>
      </c>
      <c r="AJ78">
        <v>0</v>
      </c>
      <c r="AK78">
        <v>0</v>
      </c>
      <c r="AL78">
        <v>0.111</v>
      </c>
      <c r="AM78">
        <v>0</v>
      </c>
      <c r="AO78">
        <v>4.3687999999999994</v>
      </c>
      <c r="AP78">
        <v>4.3687999999999994</v>
      </c>
      <c r="AQ78">
        <v>3.7</v>
      </c>
      <c r="AR78">
        <v>0</v>
      </c>
      <c r="AS78">
        <v>0</v>
      </c>
      <c r="AT78" s="87">
        <v>0.84691448452664364</v>
      </c>
      <c r="AV78" t="s">
        <v>629</v>
      </c>
      <c r="BA78">
        <v>2.3410000000000002</v>
      </c>
      <c r="BB78">
        <v>0</v>
      </c>
      <c r="BC78">
        <v>0</v>
      </c>
      <c r="BD78">
        <v>0</v>
      </c>
      <c r="BF78">
        <v>7.7999999999999996E-3</v>
      </c>
      <c r="BI78">
        <v>0</v>
      </c>
      <c r="BJ78">
        <v>0</v>
      </c>
      <c r="BK78">
        <v>7.7999999999999996E-3</v>
      </c>
      <c r="BL78">
        <v>2.02</v>
      </c>
      <c r="BM78">
        <v>2.3410000000000002</v>
      </c>
      <c r="BN78">
        <v>0</v>
      </c>
      <c r="BO78">
        <v>0</v>
      </c>
      <c r="BP78">
        <v>0</v>
      </c>
      <c r="BQ78" t="s">
        <v>625</v>
      </c>
      <c r="BR78" t="s">
        <v>625</v>
      </c>
      <c r="BS78">
        <v>4.3688000000000002</v>
      </c>
      <c r="BV78" s="87">
        <v>0</v>
      </c>
      <c r="BW78" s="87">
        <v>0</v>
      </c>
      <c r="BX78" s="87">
        <v>0.53763047060977842</v>
      </c>
      <c r="BY78" s="87">
        <v>0.46236952939022152</v>
      </c>
      <c r="CA78" s="87">
        <v>1</v>
      </c>
      <c r="CD78">
        <v>0</v>
      </c>
      <c r="CG78" s="87">
        <v>0</v>
      </c>
      <c r="CH78" s="102">
        <v>0</v>
      </c>
    </row>
    <row r="79" spans="1:86" x14ac:dyDescent="0.35">
      <c r="A79" t="s">
        <v>51</v>
      </c>
      <c r="B79" t="s">
        <v>54</v>
      </c>
      <c r="C79">
        <v>0</v>
      </c>
      <c r="D79">
        <v>0.12</v>
      </c>
      <c r="E79">
        <v>0</v>
      </c>
      <c r="F79">
        <v>0</v>
      </c>
      <c r="G79">
        <v>0</v>
      </c>
      <c r="H79">
        <v>0</v>
      </c>
      <c r="I79">
        <v>0</v>
      </c>
      <c r="J79">
        <v>0</v>
      </c>
      <c r="K79">
        <v>0</v>
      </c>
      <c r="L79">
        <v>0</v>
      </c>
      <c r="M79">
        <v>0</v>
      </c>
      <c r="N79">
        <v>0</v>
      </c>
      <c r="O79">
        <v>0</v>
      </c>
      <c r="P79">
        <v>48.265000000000001</v>
      </c>
      <c r="Q79">
        <v>0</v>
      </c>
      <c r="R79">
        <v>0</v>
      </c>
      <c r="S79">
        <v>0</v>
      </c>
      <c r="T79">
        <v>0</v>
      </c>
      <c r="U79">
        <v>0</v>
      </c>
      <c r="V79">
        <v>0</v>
      </c>
      <c r="W79">
        <v>10.3</v>
      </c>
      <c r="X79">
        <v>0</v>
      </c>
      <c r="Y79">
        <v>0</v>
      </c>
      <c r="Z79">
        <v>0</v>
      </c>
      <c r="AA79">
        <v>0</v>
      </c>
      <c r="AB79">
        <v>0</v>
      </c>
      <c r="AC79">
        <v>0</v>
      </c>
      <c r="AD79">
        <v>0</v>
      </c>
      <c r="AE79">
        <v>0</v>
      </c>
      <c r="AF79">
        <v>0</v>
      </c>
      <c r="AG79">
        <v>4.7</v>
      </c>
      <c r="AH79">
        <v>14.1</v>
      </c>
      <c r="AI79">
        <v>0</v>
      </c>
      <c r="AJ79">
        <v>0</v>
      </c>
      <c r="AK79">
        <v>0</v>
      </c>
      <c r="AL79">
        <v>1.68</v>
      </c>
      <c r="AM79">
        <v>0</v>
      </c>
      <c r="AO79">
        <v>79.165000000000006</v>
      </c>
      <c r="AP79">
        <v>79.165000000000006</v>
      </c>
      <c r="AQ79">
        <v>65.27</v>
      </c>
      <c r="AR79">
        <v>0</v>
      </c>
      <c r="AS79">
        <v>0</v>
      </c>
      <c r="AT79" s="87">
        <v>0.82448051537927103</v>
      </c>
      <c r="AV79" t="s">
        <v>629</v>
      </c>
      <c r="BA79">
        <v>6.38</v>
      </c>
      <c r="BB79">
        <v>0</v>
      </c>
      <c r="BC79">
        <v>48.265000000000001</v>
      </c>
      <c r="BD79">
        <v>0</v>
      </c>
      <c r="BF79">
        <v>58.564999999999998</v>
      </c>
      <c r="BI79">
        <v>0.12</v>
      </c>
      <c r="BJ79">
        <v>0</v>
      </c>
      <c r="BK79">
        <v>58.564999999999998</v>
      </c>
      <c r="BL79">
        <v>14.1</v>
      </c>
      <c r="BM79">
        <v>6.38</v>
      </c>
      <c r="BN79">
        <v>0</v>
      </c>
      <c r="BO79">
        <v>0</v>
      </c>
      <c r="BP79">
        <v>0</v>
      </c>
      <c r="BQ79" t="s">
        <v>625</v>
      </c>
      <c r="BR79" t="s">
        <v>625</v>
      </c>
      <c r="BS79">
        <v>79.164999999999992</v>
      </c>
      <c r="BV79" s="87">
        <v>1.5158213857133836E-3</v>
      </c>
      <c r="BW79" s="87">
        <v>0</v>
      </c>
      <c r="BX79" s="87">
        <v>0.8203751657929641</v>
      </c>
      <c r="BY79" s="87">
        <v>0.17810901282132258</v>
      </c>
      <c r="CA79" s="87">
        <v>1</v>
      </c>
      <c r="CD79">
        <v>1.51582E-3</v>
      </c>
      <c r="CG79" s="87">
        <v>-1.3857133836659569E-9</v>
      </c>
      <c r="CH79" s="102">
        <v>0</v>
      </c>
    </row>
    <row r="80" spans="1:86" x14ac:dyDescent="0.35">
      <c r="A80" t="s">
        <v>51</v>
      </c>
      <c r="B80" t="s">
        <v>60</v>
      </c>
      <c r="C80">
        <v>0</v>
      </c>
      <c r="D80">
        <v>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0.72</v>
      </c>
      <c r="AH80">
        <v>1.48</v>
      </c>
      <c r="AI80">
        <v>0</v>
      </c>
      <c r="AJ80">
        <v>0</v>
      </c>
      <c r="AK80">
        <v>0</v>
      </c>
      <c r="AL80">
        <v>5.9549999999999999E-2</v>
      </c>
      <c r="AM80">
        <v>0</v>
      </c>
      <c r="AO80">
        <v>2.2595500000000004</v>
      </c>
      <c r="AP80">
        <v>2.2595500000000004</v>
      </c>
      <c r="AQ80">
        <v>1.9850000000000001</v>
      </c>
      <c r="AR80">
        <v>0</v>
      </c>
      <c r="AS80">
        <v>0</v>
      </c>
      <c r="AT80" s="87">
        <v>0.87849350534398429</v>
      </c>
      <c r="AV80" t="s">
        <v>629</v>
      </c>
      <c r="BA80">
        <v>0.77954999999999997</v>
      </c>
      <c r="BB80">
        <v>0</v>
      </c>
      <c r="BC80">
        <v>0</v>
      </c>
      <c r="BD80">
        <v>0</v>
      </c>
      <c r="BF80">
        <v>0</v>
      </c>
      <c r="BI80">
        <v>0</v>
      </c>
      <c r="BJ80">
        <v>0</v>
      </c>
      <c r="BK80">
        <v>0</v>
      </c>
      <c r="BL80">
        <v>1.48</v>
      </c>
      <c r="BM80">
        <v>0.77954999999999997</v>
      </c>
      <c r="BN80">
        <v>0</v>
      </c>
      <c r="BO80">
        <v>0</v>
      </c>
      <c r="BP80">
        <v>0</v>
      </c>
      <c r="BQ80" t="s">
        <v>625</v>
      </c>
      <c r="BR80" t="s">
        <v>625</v>
      </c>
      <c r="BS80">
        <v>2.2595499999999999</v>
      </c>
      <c r="BV80" s="87">
        <v>0</v>
      </c>
      <c r="BW80" s="87">
        <v>0</v>
      </c>
      <c r="BX80" s="87">
        <v>0.34500232347148768</v>
      </c>
      <c r="BY80" s="87">
        <v>0.65499767652851237</v>
      </c>
      <c r="CA80" s="87">
        <v>1</v>
      </c>
      <c r="CD80">
        <v>0</v>
      </c>
      <c r="CG80" s="87">
        <v>0</v>
      </c>
      <c r="CH80" s="102">
        <v>0</v>
      </c>
    </row>
    <row r="81" spans="1:86" x14ac:dyDescent="0.35">
      <c r="A81" t="s">
        <v>51</v>
      </c>
      <c r="B81" t="s">
        <v>55</v>
      </c>
      <c r="C81">
        <v>0</v>
      </c>
      <c r="D81">
        <v>0.3</v>
      </c>
      <c r="E81">
        <v>0</v>
      </c>
      <c r="F81">
        <v>0</v>
      </c>
      <c r="G81">
        <v>0</v>
      </c>
      <c r="H81">
        <v>0</v>
      </c>
      <c r="I81">
        <v>0</v>
      </c>
      <c r="J81">
        <v>0</v>
      </c>
      <c r="K81">
        <v>0</v>
      </c>
      <c r="L81">
        <v>0</v>
      </c>
      <c r="M81">
        <v>0</v>
      </c>
      <c r="N81">
        <v>0</v>
      </c>
      <c r="O81">
        <v>0</v>
      </c>
      <c r="P81">
        <v>64.8</v>
      </c>
      <c r="Q81">
        <v>0</v>
      </c>
      <c r="R81">
        <v>6.8</v>
      </c>
      <c r="S81">
        <v>0</v>
      </c>
      <c r="T81">
        <v>0</v>
      </c>
      <c r="U81">
        <v>0</v>
      </c>
      <c r="V81">
        <v>0</v>
      </c>
      <c r="W81">
        <v>2.6</v>
      </c>
      <c r="X81">
        <v>0</v>
      </c>
      <c r="Y81">
        <v>0</v>
      </c>
      <c r="Z81">
        <v>0</v>
      </c>
      <c r="AA81">
        <v>0</v>
      </c>
      <c r="AB81">
        <v>0</v>
      </c>
      <c r="AC81">
        <v>0</v>
      </c>
      <c r="AD81">
        <v>0</v>
      </c>
      <c r="AE81">
        <v>0</v>
      </c>
      <c r="AF81">
        <v>0</v>
      </c>
      <c r="AG81">
        <v>0</v>
      </c>
      <c r="AH81">
        <v>0</v>
      </c>
      <c r="AI81">
        <v>15.2</v>
      </c>
      <c r="AJ81">
        <v>0</v>
      </c>
      <c r="AK81">
        <v>0</v>
      </c>
      <c r="AL81">
        <v>1.4</v>
      </c>
      <c r="AM81">
        <v>0</v>
      </c>
      <c r="AO81">
        <v>91.1</v>
      </c>
      <c r="AP81">
        <v>91.1</v>
      </c>
      <c r="AQ81">
        <v>68.7</v>
      </c>
      <c r="AR81">
        <v>0</v>
      </c>
      <c r="AS81">
        <v>0</v>
      </c>
      <c r="AT81" s="87">
        <v>0.75411635565312851</v>
      </c>
      <c r="AV81" t="s">
        <v>629</v>
      </c>
      <c r="BA81">
        <v>1.4</v>
      </c>
      <c r="BB81">
        <v>0</v>
      </c>
      <c r="BC81">
        <v>64.8</v>
      </c>
      <c r="BD81">
        <v>6.8</v>
      </c>
      <c r="BF81">
        <v>74.199999999999989</v>
      </c>
      <c r="BI81">
        <v>0.3</v>
      </c>
      <c r="BJ81">
        <v>0</v>
      </c>
      <c r="BK81">
        <v>74.199999999999989</v>
      </c>
      <c r="BL81">
        <v>15.2</v>
      </c>
      <c r="BM81">
        <v>1.4</v>
      </c>
      <c r="BN81">
        <v>0</v>
      </c>
      <c r="BO81">
        <v>0</v>
      </c>
      <c r="BP81">
        <v>0</v>
      </c>
      <c r="BQ81" t="s">
        <v>625</v>
      </c>
      <c r="BR81" t="s">
        <v>625</v>
      </c>
      <c r="BS81">
        <v>91.1</v>
      </c>
      <c r="BV81" s="87">
        <v>3.2930845225027441E-3</v>
      </c>
      <c r="BW81" s="87">
        <v>0</v>
      </c>
      <c r="BX81" s="87">
        <v>0.82985729967069155</v>
      </c>
      <c r="BY81" s="87">
        <v>0.16684961580680571</v>
      </c>
      <c r="CA81" s="87">
        <v>1</v>
      </c>
      <c r="CD81">
        <v>3.2930799999999999E-3</v>
      </c>
      <c r="CG81" s="87">
        <v>-4.5225027442592769E-9</v>
      </c>
      <c r="CH81" s="102">
        <v>0</v>
      </c>
    </row>
    <row r="82" spans="1:86" x14ac:dyDescent="0.35">
      <c r="A82" t="s">
        <v>66</v>
      </c>
      <c r="B82" t="s">
        <v>67</v>
      </c>
      <c r="C82">
        <v>0</v>
      </c>
      <c r="D82">
        <v>0</v>
      </c>
      <c r="E82">
        <v>0</v>
      </c>
      <c r="F82">
        <v>0</v>
      </c>
      <c r="G82">
        <v>0</v>
      </c>
      <c r="H82">
        <v>0</v>
      </c>
      <c r="I82">
        <v>107.429</v>
      </c>
      <c r="J82">
        <v>0</v>
      </c>
      <c r="K82">
        <v>0</v>
      </c>
      <c r="L82">
        <v>0</v>
      </c>
      <c r="M82">
        <v>3.3</v>
      </c>
      <c r="N82">
        <v>0</v>
      </c>
      <c r="O82">
        <v>3.3</v>
      </c>
      <c r="P82">
        <v>35.4</v>
      </c>
      <c r="Q82">
        <v>0</v>
      </c>
      <c r="R82">
        <v>0</v>
      </c>
      <c r="S82">
        <v>0</v>
      </c>
      <c r="T82">
        <v>0</v>
      </c>
      <c r="U82">
        <v>0</v>
      </c>
      <c r="V82">
        <v>0</v>
      </c>
      <c r="W82">
        <v>0</v>
      </c>
      <c r="X82">
        <v>0</v>
      </c>
      <c r="Y82">
        <v>0</v>
      </c>
      <c r="Z82">
        <v>0.15</v>
      </c>
      <c r="AA82">
        <v>0</v>
      </c>
      <c r="AB82">
        <v>0.15</v>
      </c>
      <c r="AC82">
        <v>0.23300000000000001</v>
      </c>
      <c r="AD82">
        <v>0</v>
      </c>
      <c r="AE82">
        <v>0</v>
      </c>
      <c r="AF82">
        <v>0</v>
      </c>
      <c r="AG82">
        <v>0</v>
      </c>
      <c r="AH82">
        <v>0</v>
      </c>
      <c r="AI82">
        <v>14.4</v>
      </c>
      <c r="AJ82">
        <v>0</v>
      </c>
      <c r="AK82">
        <v>0</v>
      </c>
      <c r="AL82">
        <v>5.8088499999999996</v>
      </c>
      <c r="AM82">
        <v>0</v>
      </c>
      <c r="AO82">
        <v>170.17085000000003</v>
      </c>
      <c r="AP82">
        <v>170.17085000000003</v>
      </c>
      <c r="AQ82">
        <v>119.18</v>
      </c>
      <c r="AR82">
        <v>0</v>
      </c>
      <c r="AS82">
        <v>0</v>
      </c>
      <c r="AT82" s="87">
        <v>0.70035496678778997</v>
      </c>
      <c r="AV82" t="s">
        <v>629</v>
      </c>
      <c r="BA82">
        <v>5.8088499999999996</v>
      </c>
      <c r="BB82">
        <v>0</v>
      </c>
      <c r="BC82">
        <v>42</v>
      </c>
      <c r="BD82">
        <v>0</v>
      </c>
      <c r="BF82">
        <v>42.532999999999994</v>
      </c>
      <c r="BI82">
        <v>0</v>
      </c>
      <c r="BJ82">
        <v>0</v>
      </c>
      <c r="BK82">
        <v>42.532999999999994</v>
      </c>
      <c r="BL82">
        <v>121.82900000000001</v>
      </c>
      <c r="BM82">
        <v>5.8088499999999996</v>
      </c>
      <c r="BN82">
        <v>0</v>
      </c>
      <c r="BO82">
        <v>0</v>
      </c>
      <c r="BP82">
        <v>0</v>
      </c>
      <c r="BQ82" t="s">
        <v>625</v>
      </c>
      <c r="BR82" t="s">
        <v>625</v>
      </c>
      <c r="BS82">
        <v>170.17085</v>
      </c>
      <c r="BV82" s="87">
        <v>0</v>
      </c>
      <c r="BW82" s="87">
        <v>0</v>
      </c>
      <c r="BX82" s="87">
        <v>0.28407832481297468</v>
      </c>
      <c r="BY82" s="87">
        <v>0.71592167518702532</v>
      </c>
      <c r="CA82" s="87">
        <v>1</v>
      </c>
      <c r="CD82">
        <v>0</v>
      </c>
      <c r="CG82" s="87">
        <v>0</v>
      </c>
      <c r="CH82" s="102">
        <v>0</v>
      </c>
    </row>
    <row r="83" spans="1:86" x14ac:dyDescent="0.35">
      <c r="A83" t="s">
        <v>66</v>
      </c>
      <c r="B83" t="s">
        <v>68</v>
      </c>
      <c r="C83">
        <v>0</v>
      </c>
      <c r="D83">
        <v>0</v>
      </c>
      <c r="E83">
        <v>0</v>
      </c>
      <c r="F83">
        <v>0</v>
      </c>
      <c r="G83">
        <v>0</v>
      </c>
      <c r="H83">
        <v>0</v>
      </c>
      <c r="I83">
        <v>0</v>
      </c>
      <c r="J83">
        <v>0</v>
      </c>
      <c r="K83">
        <v>0</v>
      </c>
      <c r="L83">
        <v>0</v>
      </c>
      <c r="M83">
        <v>1.66</v>
      </c>
      <c r="N83">
        <v>0</v>
      </c>
      <c r="O83">
        <v>1.66</v>
      </c>
      <c r="P83">
        <v>1.66</v>
      </c>
      <c r="Q83">
        <v>0</v>
      </c>
      <c r="R83">
        <v>0</v>
      </c>
      <c r="S83">
        <v>0</v>
      </c>
      <c r="T83">
        <v>0</v>
      </c>
      <c r="U83">
        <v>0</v>
      </c>
      <c r="V83">
        <v>0</v>
      </c>
      <c r="W83">
        <v>0</v>
      </c>
      <c r="X83">
        <v>0</v>
      </c>
      <c r="Y83">
        <v>0</v>
      </c>
      <c r="Z83">
        <v>0.03</v>
      </c>
      <c r="AA83">
        <v>0</v>
      </c>
      <c r="AB83">
        <v>0.03</v>
      </c>
      <c r="AC83">
        <v>0</v>
      </c>
      <c r="AD83">
        <v>0</v>
      </c>
      <c r="AE83">
        <v>0</v>
      </c>
      <c r="AF83">
        <v>0</v>
      </c>
      <c r="AG83">
        <v>0</v>
      </c>
      <c r="AH83">
        <v>0</v>
      </c>
      <c r="AI83">
        <v>0</v>
      </c>
      <c r="AJ83">
        <v>0</v>
      </c>
      <c r="AK83">
        <v>0</v>
      </c>
      <c r="AL83">
        <v>0.11</v>
      </c>
      <c r="AM83">
        <v>0</v>
      </c>
      <c r="AO83">
        <v>5.15</v>
      </c>
      <c r="AP83">
        <v>5.15</v>
      </c>
      <c r="AQ83">
        <v>3</v>
      </c>
      <c r="AR83">
        <v>0</v>
      </c>
      <c r="AS83">
        <v>0</v>
      </c>
      <c r="AT83" s="87">
        <v>0.58252427184466016</v>
      </c>
      <c r="AV83" t="s">
        <v>629</v>
      </c>
      <c r="BA83">
        <v>0.11</v>
      </c>
      <c r="BB83">
        <v>0</v>
      </c>
      <c r="BC83">
        <v>4.9799999999999995</v>
      </c>
      <c r="BD83">
        <v>0</v>
      </c>
      <c r="BF83">
        <v>5.04</v>
      </c>
      <c r="BI83">
        <v>0</v>
      </c>
      <c r="BJ83">
        <v>0</v>
      </c>
      <c r="BK83">
        <v>5.04</v>
      </c>
      <c r="BL83">
        <v>0</v>
      </c>
      <c r="BM83">
        <v>0.11</v>
      </c>
      <c r="BN83">
        <v>0</v>
      </c>
      <c r="BO83">
        <v>0</v>
      </c>
      <c r="BP83">
        <v>0</v>
      </c>
      <c r="BQ83" t="s">
        <v>625</v>
      </c>
      <c r="BR83" t="s">
        <v>625</v>
      </c>
      <c r="BS83">
        <v>5.15</v>
      </c>
      <c r="BV83" s="87">
        <v>0</v>
      </c>
      <c r="BW83" s="87">
        <v>0</v>
      </c>
      <c r="BX83" s="87">
        <v>1</v>
      </c>
      <c r="BY83" s="87">
        <v>0</v>
      </c>
      <c r="CA83" s="87">
        <v>1</v>
      </c>
      <c r="CD83">
        <v>0</v>
      </c>
      <c r="CG83" s="87">
        <v>0</v>
      </c>
      <c r="CH83" s="102">
        <v>0</v>
      </c>
    </row>
    <row r="84" spans="1:86" x14ac:dyDescent="0.35">
      <c r="A84" t="s">
        <v>66</v>
      </c>
      <c r="B84" t="s">
        <v>69</v>
      </c>
      <c r="C84">
        <v>0</v>
      </c>
      <c r="D84">
        <v>0</v>
      </c>
      <c r="E84">
        <v>0</v>
      </c>
      <c r="F84">
        <v>0</v>
      </c>
      <c r="G84">
        <v>0</v>
      </c>
      <c r="H84">
        <v>0</v>
      </c>
      <c r="I84">
        <v>0</v>
      </c>
      <c r="J84">
        <v>0</v>
      </c>
      <c r="K84">
        <v>0</v>
      </c>
      <c r="L84">
        <v>0</v>
      </c>
      <c r="M84">
        <v>6.7</v>
      </c>
      <c r="N84">
        <v>0</v>
      </c>
      <c r="O84">
        <v>6.7</v>
      </c>
      <c r="P84">
        <v>6.7</v>
      </c>
      <c r="Q84">
        <v>0</v>
      </c>
      <c r="R84">
        <v>0</v>
      </c>
      <c r="S84">
        <v>0</v>
      </c>
      <c r="T84">
        <v>0</v>
      </c>
      <c r="U84">
        <v>0</v>
      </c>
      <c r="V84">
        <v>0</v>
      </c>
      <c r="W84">
        <v>0</v>
      </c>
      <c r="X84">
        <v>0</v>
      </c>
      <c r="Y84">
        <v>0</v>
      </c>
      <c r="Z84">
        <v>0.1</v>
      </c>
      <c r="AA84">
        <v>0</v>
      </c>
      <c r="AB84">
        <v>0.1</v>
      </c>
      <c r="AC84">
        <v>0</v>
      </c>
      <c r="AD84">
        <v>0</v>
      </c>
      <c r="AE84">
        <v>0</v>
      </c>
      <c r="AF84">
        <v>0</v>
      </c>
      <c r="AG84">
        <v>0</v>
      </c>
      <c r="AH84">
        <v>0</v>
      </c>
      <c r="AI84">
        <v>0</v>
      </c>
      <c r="AJ84">
        <v>0</v>
      </c>
      <c r="AK84">
        <v>0</v>
      </c>
      <c r="AL84">
        <v>0.35599999999999998</v>
      </c>
      <c r="AM84">
        <v>0</v>
      </c>
      <c r="AO84">
        <v>20.656000000000006</v>
      </c>
      <c r="AP84">
        <v>20.656000000000006</v>
      </c>
      <c r="AQ84">
        <v>12.529</v>
      </c>
      <c r="AR84">
        <v>0</v>
      </c>
      <c r="AS84">
        <v>0</v>
      </c>
      <c r="AT84" s="87">
        <v>0.60655499612703312</v>
      </c>
      <c r="AV84" t="s">
        <v>629</v>
      </c>
      <c r="BA84">
        <v>0.35599999999999998</v>
      </c>
      <c r="BB84">
        <v>0</v>
      </c>
      <c r="BC84">
        <v>20.100000000000001</v>
      </c>
      <c r="BD84">
        <v>0</v>
      </c>
      <c r="BF84">
        <v>20.300000000000004</v>
      </c>
      <c r="BI84">
        <v>0</v>
      </c>
      <c r="BJ84">
        <v>0</v>
      </c>
      <c r="BK84">
        <v>20.300000000000004</v>
      </c>
      <c r="BL84">
        <v>0</v>
      </c>
      <c r="BM84">
        <v>0.35599999999999998</v>
      </c>
      <c r="BN84">
        <v>0</v>
      </c>
      <c r="BO84">
        <v>0</v>
      </c>
      <c r="BP84">
        <v>0</v>
      </c>
      <c r="BQ84" t="s">
        <v>625</v>
      </c>
      <c r="BR84" t="s">
        <v>625</v>
      </c>
      <c r="BS84">
        <v>20.656000000000006</v>
      </c>
      <c r="BV84" s="87">
        <v>0</v>
      </c>
      <c r="BW84" s="87">
        <v>0</v>
      </c>
      <c r="BX84" s="87">
        <v>1</v>
      </c>
      <c r="BY84" s="87">
        <v>0</v>
      </c>
      <c r="CA84" s="87">
        <v>1</v>
      </c>
      <c r="CD84">
        <v>0</v>
      </c>
      <c r="CG84" s="87">
        <v>0</v>
      </c>
      <c r="CH84" s="102">
        <v>0</v>
      </c>
    </row>
    <row r="85" spans="1:86" x14ac:dyDescent="0.35">
      <c r="A85" t="s">
        <v>70</v>
      </c>
      <c r="B85" t="s">
        <v>71</v>
      </c>
      <c r="C85">
        <v>0</v>
      </c>
      <c r="D85">
        <v>0.477717</v>
      </c>
      <c r="E85">
        <v>0</v>
      </c>
      <c r="F85">
        <v>0</v>
      </c>
      <c r="G85">
        <v>0</v>
      </c>
      <c r="H85">
        <v>0</v>
      </c>
      <c r="I85">
        <v>0</v>
      </c>
      <c r="J85">
        <v>0</v>
      </c>
      <c r="K85">
        <v>0</v>
      </c>
      <c r="L85">
        <v>0</v>
      </c>
      <c r="M85">
        <v>0</v>
      </c>
      <c r="N85">
        <v>0</v>
      </c>
      <c r="O85">
        <v>0</v>
      </c>
      <c r="P85">
        <v>0</v>
      </c>
      <c r="Q85">
        <v>58.262</v>
      </c>
      <c r="R85">
        <v>2.98</v>
      </c>
      <c r="S85">
        <v>0</v>
      </c>
      <c r="T85">
        <v>0</v>
      </c>
      <c r="U85">
        <v>0</v>
      </c>
      <c r="V85">
        <v>0</v>
      </c>
      <c r="W85">
        <v>0</v>
      </c>
      <c r="X85">
        <v>0</v>
      </c>
      <c r="Y85">
        <v>0</v>
      </c>
      <c r="Z85">
        <v>0</v>
      </c>
      <c r="AA85">
        <v>0</v>
      </c>
      <c r="AB85">
        <v>0</v>
      </c>
      <c r="AC85">
        <v>0</v>
      </c>
      <c r="AD85">
        <v>0</v>
      </c>
      <c r="AE85">
        <v>0</v>
      </c>
      <c r="AF85">
        <v>0</v>
      </c>
      <c r="AG85">
        <v>0</v>
      </c>
      <c r="AH85">
        <v>0</v>
      </c>
      <c r="AI85">
        <v>6.8</v>
      </c>
      <c r="AJ85">
        <v>0</v>
      </c>
      <c r="AK85">
        <v>0</v>
      </c>
      <c r="AL85">
        <v>1.33155</v>
      </c>
      <c r="AM85">
        <v>0</v>
      </c>
      <c r="AO85">
        <v>69.851267000000007</v>
      </c>
      <c r="AP85">
        <v>69.851267000000007</v>
      </c>
      <c r="AQ85">
        <v>52.9</v>
      </c>
      <c r="AR85">
        <v>0</v>
      </c>
      <c r="AS85">
        <v>0</v>
      </c>
      <c r="AT85" s="87">
        <v>0.75732341404773651</v>
      </c>
      <c r="AV85" t="s">
        <v>629</v>
      </c>
      <c r="BA85">
        <v>1.33155</v>
      </c>
      <c r="BB85">
        <v>0</v>
      </c>
      <c r="BC85">
        <v>58.262</v>
      </c>
      <c r="BD85">
        <v>2.98</v>
      </c>
      <c r="BF85">
        <v>61.241999999999997</v>
      </c>
      <c r="BI85">
        <v>0.477717</v>
      </c>
      <c r="BJ85">
        <v>0</v>
      </c>
      <c r="BK85">
        <v>61.241999999999997</v>
      </c>
      <c r="BL85">
        <v>6.8</v>
      </c>
      <c r="BM85">
        <v>1.33155</v>
      </c>
      <c r="BN85">
        <v>0</v>
      </c>
      <c r="BO85">
        <v>0</v>
      </c>
      <c r="BP85">
        <v>0</v>
      </c>
      <c r="BQ85" t="s">
        <v>625</v>
      </c>
      <c r="BR85" t="s">
        <v>625</v>
      </c>
      <c r="BS85">
        <v>69.851267000000007</v>
      </c>
      <c r="BV85" s="87">
        <v>6.8390599128287819E-3</v>
      </c>
      <c r="BW85" s="87">
        <v>0</v>
      </c>
      <c r="BX85" s="87">
        <v>0.89581123847044886</v>
      </c>
      <c r="BY85" s="87">
        <v>9.7349701616722267E-2</v>
      </c>
      <c r="CA85" s="87">
        <v>0.99999999999999989</v>
      </c>
      <c r="CD85">
        <v>6.8390600000000001E-3</v>
      </c>
      <c r="CG85" s="87">
        <v>8.7171218160486674E-11</v>
      </c>
      <c r="CH85" s="102">
        <v>0</v>
      </c>
    </row>
    <row r="86" spans="1:86" x14ac:dyDescent="0.35">
      <c r="A86" t="s">
        <v>72</v>
      </c>
      <c r="B86" t="s">
        <v>73</v>
      </c>
      <c r="C86">
        <v>0</v>
      </c>
      <c r="D86">
        <v>5.1997499999999999</v>
      </c>
      <c r="E86">
        <v>0</v>
      </c>
      <c r="F86">
        <v>0</v>
      </c>
      <c r="G86">
        <v>0</v>
      </c>
      <c r="H86">
        <v>0</v>
      </c>
      <c r="I86">
        <v>0</v>
      </c>
      <c r="J86">
        <v>0.9</v>
      </c>
      <c r="K86">
        <v>0</v>
      </c>
      <c r="L86">
        <v>127.477</v>
      </c>
      <c r="M86">
        <v>4.8769</v>
      </c>
      <c r="N86">
        <v>0</v>
      </c>
      <c r="O86">
        <v>0</v>
      </c>
      <c r="P86">
        <v>69.97</v>
      </c>
      <c r="Q86">
        <v>17.746500000000001</v>
      </c>
      <c r="R86">
        <v>45.673499999999997</v>
      </c>
      <c r="S86">
        <v>0</v>
      </c>
      <c r="T86">
        <v>0</v>
      </c>
      <c r="U86">
        <v>0</v>
      </c>
      <c r="V86">
        <v>0</v>
      </c>
      <c r="W86">
        <v>0</v>
      </c>
      <c r="X86">
        <v>0</v>
      </c>
      <c r="Y86">
        <v>0</v>
      </c>
      <c r="Z86">
        <v>0</v>
      </c>
      <c r="AA86">
        <v>0</v>
      </c>
      <c r="AB86">
        <v>0</v>
      </c>
      <c r="AC86">
        <v>0</v>
      </c>
      <c r="AD86">
        <v>2.0045199999999999</v>
      </c>
      <c r="AE86">
        <v>0</v>
      </c>
      <c r="AF86">
        <v>3.7</v>
      </c>
      <c r="AG86">
        <v>0</v>
      </c>
      <c r="AH86">
        <v>0</v>
      </c>
      <c r="AI86">
        <v>0</v>
      </c>
      <c r="AJ86">
        <v>0</v>
      </c>
      <c r="AK86">
        <v>0</v>
      </c>
      <c r="AL86">
        <v>9.7326899999999998</v>
      </c>
      <c r="AM86">
        <v>0</v>
      </c>
      <c r="AO86">
        <v>287.28086000000002</v>
      </c>
      <c r="AP86">
        <v>287.28086000000002</v>
      </c>
      <c r="AQ86">
        <v>219</v>
      </c>
      <c r="AR86">
        <v>0</v>
      </c>
      <c r="AS86">
        <v>0</v>
      </c>
      <c r="AT86" s="87">
        <v>0.76232019077080171</v>
      </c>
      <c r="AV86" t="s">
        <v>629</v>
      </c>
      <c r="BA86">
        <v>13.432690000000001</v>
      </c>
      <c r="BB86">
        <v>2.0045199999999999</v>
      </c>
      <c r="BC86">
        <v>92.593400000000003</v>
      </c>
      <c r="BD86">
        <v>45.673499999999997</v>
      </c>
      <c r="BF86">
        <v>267.74842000000001</v>
      </c>
      <c r="BI86">
        <v>5.1997499999999999</v>
      </c>
      <c r="BJ86">
        <v>0</v>
      </c>
      <c r="BK86">
        <v>140.27142000000001</v>
      </c>
      <c r="BL86">
        <v>128.37700000000001</v>
      </c>
      <c r="BM86">
        <v>13.432690000000001</v>
      </c>
      <c r="BN86">
        <v>2.5000000000000001E-3</v>
      </c>
      <c r="BO86">
        <v>0</v>
      </c>
      <c r="BP86">
        <v>0</v>
      </c>
      <c r="BQ86" t="s">
        <v>625</v>
      </c>
      <c r="BR86" t="s">
        <v>625</v>
      </c>
      <c r="BS86">
        <v>287.28085999999996</v>
      </c>
      <c r="BV86" s="87">
        <v>1.8216778260131919E-2</v>
      </c>
      <c r="BW86" s="87">
        <v>0</v>
      </c>
      <c r="BX86" s="87">
        <v>0.53491391064131466</v>
      </c>
      <c r="BY86" s="87">
        <v>0.4468693110985536</v>
      </c>
      <c r="CA86" s="87">
        <v>1.0000000000000002</v>
      </c>
      <c r="CD86">
        <v>1.8216799999999998E-2</v>
      </c>
      <c r="CG86" s="87">
        <v>2.1739868079351243E-8</v>
      </c>
      <c r="CH86" s="102">
        <v>0</v>
      </c>
    </row>
    <row r="87" spans="1:86" x14ac:dyDescent="0.35">
      <c r="A87" t="s">
        <v>120</v>
      </c>
      <c r="B87" t="s">
        <v>121</v>
      </c>
      <c r="C87">
        <v>0</v>
      </c>
      <c r="D87">
        <v>0.65200000000000002</v>
      </c>
      <c r="E87">
        <v>0</v>
      </c>
      <c r="F87">
        <v>5.2489999999999997</v>
      </c>
      <c r="G87">
        <v>0</v>
      </c>
      <c r="H87">
        <v>0</v>
      </c>
      <c r="I87">
        <v>0</v>
      </c>
      <c r="J87">
        <v>0</v>
      </c>
      <c r="K87">
        <v>0</v>
      </c>
      <c r="L87">
        <v>0</v>
      </c>
      <c r="M87">
        <v>192.48</v>
      </c>
      <c r="N87">
        <v>376.49799999999999</v>
      </c>
      <c r="O87">
        <v>0</v>
      </c>
      <c r="P87">
        <v>0</v>
      </c>
      <c r="Q87">
        <v>0</v>
      </c>
      <c r="R87">
        <v>0</v>
      </c>
      <c r="S87">
        <v>0</v>
      </c>
      <c r="T87">
        <v>0</v>
      </c>
      <c r="U87">
        <v>0</v>
      </c>
      <c r="V87">
        <v>0</v>
      </c>
      <c r="W87">
        <v>7.95</v>
      </c>
      <c r="X87">
        <v>0</v>
      </c>
      <c r="Y87">
        <v>0</v>
      </c>
      <c r="Z87">
        <v>0</v>
      </c>
      <c r="AA87">
        <v>0</v>
      </c>
      <c r="AB87">
        <v>0</v>
      </c>
      <c r="AC87">
        <v>0</v>
      </c>
      <c r="AD87">
        <v>0</v>
      </c>
      <c r="AE87">
        <v>0</v>
      </c>
      <c r="AF87">
        <v>0</v>
      </c>
      <c r="AG87">
        <v>0</v>
      </c>
      <c r="AH87">
        <v>0</v>
      </c>
      <c r="AI87">
        <v>124.873</v>
      </c>
      <c r="AJ87">
        <v>0</v>
      </c>
      <c r="AK87">
        <v>0</v>
      </c>
      <c r="AL87">
        <v>24.971800000000002</v>
      </c>
      <c r="AM87">
        <v>0</v>
      </c>
      <c r="AO87">
        <v>732.67380000000014</v>
      </c>
      <c r="AP87">
        <v>732.67380000000014</v>
      </c>
      <c r="AQ87">
        <v>694.61800000000005</v>
      </c>
      <c r="AR87">
        <v>0</v>
      </c>
      <c r="AS87">
        <v>0</v>
      </c>
      <c r="AT87" s="87">
        <v>0.94805901343817656</v>
      </c>
      <c r="AV87" t="s">
        <v>629</v>
      </c>
      <c r="BA87">
        <v>24.971800000000002</v>
      </c>
      <c r="BB87">
        <v>0</v>
      </c>
      <c r="BC87">
        <v>568.97799999999995</v>
      </c>
      <c r="BD87">
        <v>0</v>
      </c>
      <c r="BF87">
        <v>576.928</v>
      </c>
      <c r="BI87">
        <v>5.9009999999999998</v>
      </c>
      <c r="BJ87">
        <v>0</v>
      </c>
      <c r="BK87">
        <v>576.928</v>
      </c>
      <c r="BL87">
        <v>124.873</v>
      </c>
      <c r="BM87">
        <v>24.971800000000002</v>
      </c>
      <c r="BN87">
        <v>0</v>
      </c>
      <c r="BO87">
        <v>0</v>
      </c>
      <c r="BP87">
        <v>0</v>
      </c>
      <c r="BQ87" t="s">
        <v>625</v>
      </c>
      <c r="BR87" t="s">
        <v>625</v>
      </c>
      <c r="BS87">
        <v>732.67380000000003</v>
      </c>
      <c r="BV87" s="87">
        <v>8.054061712047025E-3</v>
      </c>
      <c r="BW87" s="87">
        <v>0</v>
      </c>
      <c r="BX87" s="87">
        <v>0.82151129192827699</v>
      </c>
      <c r="BY87" s="87">
        <v>0.17043464635967603</v>
      </c>
      <c r="CA87" s="87">
        <v>1</v>
      </c>
      <c r="CD87">
        <v>8.05406E-3</v>
      </c>
      <c r="CG87" s="87">
        <v>-1.7120470249820663E-9</v>
      </c>
      <c r="CH87" s="102">
        <v>0</v>
      </c>
    </row>
    <row r="88" spans="1:86" x14ac:dyDescent="0.35">
      <c r="A88" t="s">
        <v>120</v>
      </c>
      <c r="B88" t="s">
        <v>122</v>
      </c>
      <c r="C88">
        <v>0</v>
      </c>
      <c r="D88">
        <v>0.11</v>
      </c>
      <c r="E88">
        <v>0</v>
      </c>
      <c r="F88">
        <v>0</v>
      </c>
      <c r="G88">
        <v>0</v>
      </c>
      <c r="H88">
        <v>0</v>
      </c>
      <c r="I88">
        <v>0</v>
      </c>
      <c r="J88">
        <v>0</v>
      </c>
      <c r="K88">
        <v>0</v>
      </c>
      <c r="L88">
        <v>0</v>
      </c>
      <c r="M88">
        <v>0</v>
      </c>
      <c r="N88">
        <v>0</v>
      </c>
      <c r="O88">
        <v>0</v>
      </c>
      <c r="P88">
        <v>0</v>
      </c>
      <c r="Q88">
        <v>0</v>
      </c>
      <c r="R88">
        <v>0.92700000000000005</v>
      </c>
      <c r="S88">
        <v>0</v>
      </c>
      <c r="T88">
        <v>0</v>
      </c>
      <c r="U88">
        <v>0</v>
      </c>
      <c r="V88">
        <v>0</v>
      </c>
      <c r="W88">
        <v>0</v>
      </c>
      <c r="X88">
        <v>0</v>
      </c>
      <c r="Y88">
        <v>0</v>
      </c>
      <c r="Z88">
        <v>0</v>
      </c>
      <c r="AA88">
        <v>0</v>
      </c>
      <c r="AB88">
        <v>0</v>
      </c>
      <c r="AC88">
        <v>0</v>
      </c>
      <c r="AD88">
        <v>0</v>
      </c>
      <c r="AE88">
        <v>0</v>
      </c>
      <c r="AF88">
        <v>0</v>
      </c>
      <c r="AG88">
        <v>0</v>
      </c>
      <c r="AH88">
        <v>0</v>
      </c>
      <c r="AI88">
        <v>0</v>
      </c>
      <c r="AJ88">
        <v>0</v>
      </c>
      <c r="AK88">
        <v>0</v>
      </c>
      <c r="AL88">
        <v>1.7000000000000001E-2</v>
      </c>
      <c r="AM88">
        <v>0</v>
      </c>
      <c r="AO88">
        <v>1.054</v>
      </c>
      <c r="AP88">
        <v>1.054</v>
      </c>
      <c r="AQ88">
        <v>0.82499999999999996</v>
      </c>
      <c r="AR88">
        <v>0</v>
      </c>
      <c r="AS88">
        <v>0</v>
      </c>
      <c r="AT88" s="87">
        <v>0.78273244781783669</v>
      </c>
      <c r="AV88" t="s">
        <v>629</v>
      </c>
      <c r="BA88">
        <v>1.7000000000000001E-2</v>
      </c>
      <c r="BB88">
        <v>0</v>
      </c>
      <c r="BC88">
        <v>0</v>
      </c>
      <c r="BD88">
        <v>0.92700000000000005</v>
      </c>
      <c r="BF88">
        <v>0.92700000000000005</v>
      </c>
      <c r="BI88">
        <v>0.11</v>
      </c>
      <c r="BJ88">
        <v>0</v>
      </c>
      <c r="BK88">
        <v>0.92700000000000005</v>
      </c>
      <c r="BL88">
        <v>0</v>
      </c>
      <c r="BM88">
        <v>1.7000000000000001E-2</v>
      </c>
      <c r="BN88">
        <v>0</v>
      </c>
      <c r="BO88">
        <v>0</v>
      </c>
      <c r="BP88">
        <v>0</v>
      </c>
      <c r="BQ88" t="s">
        <v>625</v>
      </c>
      <c r="BR88" t="s">
        <v>625</v>
      </c>
      <c r="BS88">
        <v>1.054</v>
      </c>
      <c r="BV88" s="87">
        <v>0.10436432637571157</v>
      </c>
      <c r="BW88" s="87">
        <v>0</v>
      </c>
      <c r="BX88" s="87">
        <v>0.89563567362428842</v>
      </c>
      <c r="BY88" s="87">
        <v>0</v>
      </c>
      <c r="CA88" s="87">
        <v>1</v>
      </c>
      <c r="CD88">
        <v>0.104364</v>
      </c>
      <c r="CG88" s="87">
        <v>-3.2637571156790557E-7</v>
      </c>
      <c r="CH88" s="102">
        <v>0</v>
      </c>
    </row>
    <row r="89" spans="1:86" x14ac:dyDescent="0.35">
      <c r="A89" t="s">
        <v>120</v>
      </c>
      <c r="B89" t="s">
        <v>123</v>
      </c>
      <c r="C89">
        <v>0</v>
      </c>
      <c r="D89">
        <v>0</v>
      </c>
      <c r="E89">
        <v>0</v>
      </c>
      <c r="F89">
        <v>0</v>
      </c>
      <c r="G89">
        <v>0</v>
      </c>
      <c r="H89">
        <v>0</v>
      </c>
      <c r="I89">
        <v>0</v>
      </c>
      <c r="J89">
        <v>0</v>
      </c>
      <c r="K89">
        <v>0</v>
      </c>
      <c r="L89">
        <v>0</v>
      </c>
      <c r="M89">
        <v>0</v>
      </c>
      <c r="N89">
        <v>0</v>
      </c>
      <c r="O89">
        <v>0</v>
      </c>
      <c r="P89">
        <v>0</v>
      </c>
      <c r="Q89">
        <v>0</v>
      </c>
      <c r="R89">
        <v>5.202</v>
      </c>
      <c r="S89">
        <v>0</v>
      </c>
      <c r="T89">
        <v>0</v>
      </c>
      <c r="U89">
        <v>0</v>
      </c>
      <c r="V89">
        <v>0</v>
      </c>
      <c r="W89">
        <v>3.4929999999999999</v>
      </c>
      <c r="X89">
        <v>0</v>
      </c>
      <c r="Y89">
        <v>0</v>
      </c>
      <c r="Z89">
        <v>0</v>
      </c>
      <c r="AA89">
        <v>0</v>
      </c>
      <c r="AB89">
        <v>0</v>
      </c>
      <c r="AC89">
        <v>0</v>
      </c>
      <c r="AD89">
        <v>0</v>
      </c>
      <c r="AE89">
        <v>0</v>
      </c>
      <c r="AF89">
        <v>0</v>
      </c>
      <c r="AG89">
        <v>0</v>
      </c>
      <c r="AH89">
        <v>0</v>
      </c>
      <c r="AI89">
        <v>0</v>
      </c>
      <c r="AJ89">
        <v>0</v>
      </c>
      <c r="AK89">
        <v>0</v>
      </c>
      <c r="AL89">
        <v>0.126</v>
      </c>
      <c r="AM89">
        <v>0</v>
      </c>
      <c r="AO89">
        <v>8.8209999999999997</v>
      </c>
      <c r="AP89">
        <v>8.8209999999999997</v>
      </c>
      <c r="AQ89">
        <v>6.4969999999999999</v>
      </c>
      <c r="AR89">
        <v>0</v>
      </c>
      <c r="AS89">
        <v>0</v>
      </c>
      <c r="AT89" s="87">
        <v>0.73653780750481801</v>
      </c>
      <c r="AV89" t="s">
        <v>629</v>
      </c>
      <c r="BA89">
        <v>0.126</v>
      </c>
      <c r="BB89">
        <v>0</v>
      </c>
      <c r="BC89">
        <v>0</v>
      </c>
      <c r="BD89">
        <v>5.202</v>
      </c>
      <c r="BF89">
        <v>8.6950000000000003</v>
      </c>
      <c r="BI89">
        <v>0</v>
      </c>
      <c r="BJ89">
        <v>0</v>
      </c>
      <c r="BK89">
        <v>8.6950000000000003</v>
      </c>
      <c r="BL89">
        <v>0</v>
      </c>
      <c r="BM89">
        <v>0.126</v>
      </c>
      <c r="BN89">
        <v>0</v>
      </c>
      <c r="BO89">
        <v>0</v>
      </c>
      <c r="BP89">
        <v>0</v>
      </c>
      <c r="BQ89" t="s">
        <v>625</v>
      </c>
      <c r="BR89" t="s">
        <v>625</v>
      </c>
      <c r="BS89">
        <v>8.8209999999999997</v>
      </c>
      <c r="BV89" s="87">
        <v>0</v>
      </c>
      <c r="BW89" s="87">
        <v>0</v>
      </c>
      <c r="BX89" s="87">
        <v>1</v>
      </c>
      <c r="BY89" s="87">
        <v>0</v>
      </c>
      <c r="CA89" s="87">
        <v>1</v>
      </c>
      <c r="CD89">
        <v>0</v>
      </c>
      <c r="CG89" s="87">
        <v>0</v>
      </c>
      <c r="CH89" s="102">
        <v>0</v>
      </c>
    </row>
    <row r="90" spans="1:86" x14ac:dyDescent="0.35">
      <c r="A90" t="s">
        <v>128</v>
      </c>
      <c r="B90" t="s">
        <v>129</v>
      </c>
      <c r="C90">
        <v>0</v>
      </c>
      <c r="D90">
        <v>1.7999999999999999E-2</v>
      </c>
      <c r="E90">
        <v>0</v>
      </c>
      <c r="F90">
        <v>0</v>
      </c>
      <c r="G90">
        <v>0</v>
      </c>
      <c r="H90">
        <v>0</v>
      </c>
      <c r="I90">
        <v>0</v>
      </c>
      <c r="J90">
        <v>0</v>
      </c>
      <c r="K90">
        <v>0</v>
      </c>
      <c r="L90">
        <v>0</v>
      </c>
      <c r="M90">
        <v>0</v>
      </c>
      <c r="N90">
        <v>59.392000000000003</v>
      </c>
      <c r="O90">
        <v>0</v>
      </c>
      <c r="P90">
        <v>21.774000000000001</v>
      </c>
      <c r="Q90">
        <v>0</v>
      </c>
      <c r="R90">
        <v>6.3470000000000004</v>
      </c>
      <c r="S90">
        <v>0</v>
      </c>
      <c r="T90">
        <v>0</v>
      </c>
      <c r="U90">
        <v>0</v>
      </c>
      <c r="V90">
        <v>0</v>
      </c>
      <c r="W90">
        <v>2.4929999999999999</v>
      </c>
      <c r="X90">
        <v>0.312</v>
      </c>
      <c r="Y90">
        <v>0</v>
      </c>
      <c r="Z90">
        <v>0</v>
      </c>
      <c r="AA90">
        <v>0</v>
      </c>
      <c r="AB90">
        <v>0</v>
      </c>
      <c r="AC90">
        <v>0</v>
      </c>
      <c r="AD90">
        <v>0</v>
      </c>
      <c r="AE90">
        <v>0</v>
      </c>
      <c r="AF90">
        <v>0</v>
      </c>
      <c r="AG90">
        <v>0</v>
      </c>
      <c r="AH90">
        <v>0</v>
      </c>
      <c r="AI90">
        <v>9.2309999999999999</v>
      </c>
      <c r="AJ90">
        <v>2.8039999999999998</v>
      </c>
      <c r="AK90">
        <v>0</v>
      </c>
      <c r="AL90">
        <v>1.8660000000000001</v>
      </c>
      <c r="AM90">
        <v>0</v>
      </c>
      <c r="AO90">
        <v>104.23699999999998</v>
      </c>
      <c r="AP90">
        <v>104.23699999999998</v>
      </c>
      <c r="AQ90">
        <v>76.635000000000005</v>
      </c>
      <c r="AR90">
        <v>0</v>
      </c>
      <c r="AS90">
        <v>0</v>
      </c>
      <c r="AT90" s="87">
        <v>0.73519959323464812</v>
      </c>
      <c r="AV90" t="s">
        <v>629</v>
      </c>
      <c r="BA90">
        <v>1.8660000000000001</v>
      </c>
      <c r="BB90">
        <v>0</v>
      </c>
      <c r="BC90">
        <v>81.165999999999997</v>
      </c>
      <c r="BD90">
        <v>6.3470000000000004</v>
      </c>
      <c r="BF90">
        <v>90.317999999999984</v>
      </c>
      <c r="BI90">
        <v>1.7999999999999999E-2</v>
      </c>
      <c r="BJ90">
        <v>0</v>
      </c>
      <c r="BK90">
        <v>90.005999999999986</v>
      </c>
      <c r="BL90">
        <v>12.347</v>
      </c>
      <c r="BM90">
        <v>1.8660000000000001</v>
      </c>
      <c r="BN90">
        <v>0</v>
      </c>
      <c r="BO90">
        <v>0</v>
      </c>
      <c r="BP90">
        <v>0</v>
      </c>
      <c r="BQ90" t="s">
        <v>625</v>
      </c>
      <c r="BR90" t="s">
        <v>625</v>
      </c>
      <c r="BS90">
        <v>104.23699999999998</v>
      </c>
      <c r="BV90" s="87">
        <v>1.7268340416550746E-4</v>
      </c>
      <c r="BW90" s="87">
        <v>0</v>
      </c>
      <c r="BX90" s="87">
        <v>0.88137609486075008</v>
      </c>
      <c r="BY90" s="87">
        <v>0.11845122173508449</v>
      </c>
      <c r="CA90" s="87">
        <v>1</v>
      </c>
      <c r="CD90">
        <v>1.72683E-4</v>
      </c>
      <c r="CG90" s="87">
        <v>-4.0416550745807182E-10</v>
      </c>
      <c r="CH90" s="102">
        <v>0</v>
      </c>
    </row>
    <row r="91" spans="1:86" x14ac:dyDescent="0.35">
      <c r="A91" t="s">
        <v>128</v>
      </c>
      <c r="B91" t="s">
        <v>130</v>
      </c>
      <c r="C91">
        <v>0</v>
      </c>
      <c r="D91">
        <v>5.5E-2</v>
      </c>
      <c r="E91">
        <v>0</v>
      </c>
      <c r="F91">
        <v>0</v>
      </c>
      <c r="G91">
        <v>0</v>
      </c>
      <c r="H91">
        <v>0</v>
      </c>
      <c r="I91">
        <v>0</v>
      </c>
      <c r="J91">
        <v>0</v>
      </c>
      <c r="K91">
        <v>0</v>
      </c>
      <c r="L91">
        <v>0</v>
      </c>
      <c r="M91">
        <v>0</v>
      </c>
      <c r="N91">
        <v>0</v>
      </c>
      <c r="O91">
        <v>0</v>
      </c>
      <c r="P91">
        <v>0</v>
      </c>
      <c r="Q91">
        <v>0</v>
      </c>
      <c r="R91">
        <v>2.9460000000000002</v>
      </c>
      <c r="S91">
        <v>0</v>
      </c>
      <c r="T91">
        <v>0</v>
      </c>
      <c r="U91">
        <v>0</v>
      </c>
      <c r="V91">
        <v>0</v>
      </c>
      <c r="W91">
        <v>0</v>
      </c>
      <c r="X91">
        <v>0</v>
      </c>
      <c r="Y91">
        <v>0</v>
      </c>
      <c r="Z91">
        <v>0</v>
      </c>
      <c r="AA91">
        <v>0</v>
      </c>
      <c r="AB91">
        <v>0</v>
      </c>
      <c r="AC91">
        <v>0</v>
      </c>
      <c r="AD91">
        <v>0</v>
      </c>
      <c r="AE91">
        <v>0</v>
      </c>
      <c r="AF91">
        <v>0</v>
      </c>
      <c r="AG91">
        <v>0</v>
      </c>
      <c r="AH91">
        <v>0</v>
      </c>
      <c r="AI91">
        <v>0</v>
      </c>
      <c r="AJ91">
        <v>0</v>
      </c>
      <c r="AK91">
        <v>0</v>
      </c>
      <c r="AL91">
        <v>4.5999999999999999E-2</v>
      </c>
      <c r="AM91">
        <v>0</v>
      </c>
      <c r="AO91">
        <v>3.0470000000000002</v>
      </c>
      <c r="AP91">
        <v>3.0470000000000002</v>
      </c>
      <c r="AQ91">
        <v>2.4260000000000002</v>
      </c>
      <c r="AR91">
        <v>0</v>
      </c>
      <c r="AS91">
        <v>0</v>
      </c>
      <c r="AT91" s="87">
        <v>0.79619297669839184</v>
      </c>
      <c r="AV91" t="s">
        <v>629</v>
      </c>
      <c r="BA91">
        <v>4.5999999999999999E-2</v>
      </c>
      <c r="BB91">
        <v>0</v>
      </c>
      <c r="BC91">
        <v>0</v>
      </c>
      <c r="BD91">
        <v>2.9460000000000002</v>
      </c>
      <c r="BF91">
        <v>2.9460000000000002</v>
      </c>
      <c r="BI91">
        <v>5.5E-2</v>
      </c>
      <c r="BJ91">
        <v>0</v>
      </c>
      <c r="BK91">
        <v>2.9460000000000002</v>
      </c>
      <c r="BL91">
        <v>0</v>
      </c>
      <c r="BM91">
        <v>4.5999999999999999E-2</v>
      </c>
      <c r="BN91">
        <v>0</v>
      </c>
      <c r="BO91">
        <v>0</v>
      </c>
      <c r="BP91">
        <v>0</v>
      </c>
      <c r="BQ91" t="s">
        <v>625</v>
      </c>
      <c r="BR91" t="s">
        <v>625</v>
      </c>
      <c r="BS91">
        <v>3.0470000000000002</v>
      </c>
      <c r="BV91" s="87">
        <v>1.8050541516245487E-2</v>
      </c>
      <c r="BW91" s="87">
        <v>0</v>
      </c>
      <c r="BX91" s="87">
        <v>0.98194945848375448</v>
      </c>
      <c r="BY91" s="87">
        <v>0</v>
      </c>
      <c r="CA91" s="87">
        <v>1</v>
      </c>
      <c r="CD91">
        <v>1.8050500000000001E-2</v>
      </c>
      <c r="CG91" s="87">
        <v>-4.1516245486566961E-8</v>
      </c>
      <c r="CH91" s="102">
        <v>0</v>
      </c>
    </row>
    <row r="92" spans="1:86" x14ac:dyDescent="0.35">
      <c r="A92" t="s">
        <v>128</v>
      </c>
      <c r="B92" t="s">
        <v>131</v>
      </c>
      <c r="C92">
        <v>0</v>
      </c>
      <c r="D92">
        <v>3.6999999999999998E-2</v>
      </c>
      <c r="E92">
        <v>0</v>
      </c>
      <c r="F92">
        <v>0</v>
      </c>
      <c r="G92">
        <v>0</v>
      </c>
      <c r="H92">
        <v>0</v>
      </c>
      <c r="I92">
        <v>0</v>
      </c>
      <c r="J92">
        <v>0</v>
      </c>
      <c r="K92">
        <v>0</v>
      </c>
      <c r="L92">
        <v>0</v>
      </c>
      <c r="M92">
        <v>0</v>
      </c>
      <c r="N92">
        <v>0</v>
      </c>
      <c r="O92">
        <v>0</v>
      </c>
      <c r="P92">
        <v>0</v>
      </c>
      <c r="Q92">
        <v>0</v>
      </c>
      <c r="R92">
        <v>3.5139999999999998</v>
      </c>
      <c r="S92">
        <v>0</v>
      </c>
      <c r="T92">
        <v>0</v>
      </c>
      <c r="U92">
        <v>0</v>
      </c>
      <c r="V92">
        <v>0</v>
      </c>
      <c r="W92">
        <v>0</v>
      </c>
      <c r="X92">
        <v>0</v>
      </c>
      <c r="Y92">
        <v>0</v>
      </c>
      <c r="Z92">
        <v>0</v>
      </c>
      <c r="AA92">
        <v>0</v>
      </c>
      <c r="AB92">
        <v>0</v>
      </c>
      <c r="AC92">
        <v>0</v>
      </c>
      <c r="AD92">
        <v>0</v>
      </c>
      <c r="AE92">
        <v>0</v>
      </c>
      <c r="AF92">
        <v>0</v>
      </c>
      <c r="AG92">
        <v>0</v>
      </c>
      <c r="AH92">
        <v>0</v>
      </c>
      <c r="AI92">
        <v>0</v>
      </c>
      <c r="AJ92">
        <v>0</v>
      </c>
      <c r="AK92">
        <v>0</v>
      </c>
      <c r="AL92">
        <v>0.05</v>
      </c>
      <c r="AM92">
        <v>0</v>
      </c>
      <c r="AO92">
        <v>3.6009999999999995</v>
      </c>
      <c r="AP92">
        <v>3.6009999999999995</v>
      </c>
      <c r="AQ92">
        <v>2.7869999999999999</v>
      </c>
      <c r="AR92">
        <v>0</v>
      </c>
      <c r="AS92">
        <v>0</v>
      </c>
      <c r="AT92" s="87">
        <v>0.77395168008886428</v>
      </c>
      <c r="AV92" t="s">
        <v>629</v>
      </c>
      <c r="BA92">
        <v>0.05</v>
      </c>
      <c r="BB92">
        <v>0</v>
      </c>
      <c r="BC92">
        <v>0</v>
      </c>
      <c r="BD92">
        <v>3.5139999999999998</v>
      </c>
      <c r="BF92">
        <v>3.5139999999999998</v>
      </c>
      <c r="BI92">
        <v>3.6999999999999998E-2</v>
      </c>
      <c r="BJ92">
        <v>0</v>
      </c>
      <c r="BK92">
        <v>3.5139999999999998</v>
      </c>
      <c r="BL92">
        <v>0</v>
      </c>
      <c r="BM92">
        <v>0.05</v>
      </c>
      <c r="BN92">
        <v>0.01</v>
      </c>
      <c r="BO92">
        <v>0</v>
      </c>
      <c r="BP92">
        <v>0</v>
      </c>
      <c r="BQ92" t="s">
        <v>625</v>
      </c>
      <c r="BR92" t="s">
        <v>625</v>
      </c>
      <c r="BS92">
        <v>3.6009999999999995</v>
      </c>
      <c r="BV92" s="87">
        <v>1.041377395168009E-2</v>
      </c>
      <c r="BW92" s="87">
        <v>0</v>
      </c>
      <c r="BX92" s="87">
        <v>0.98958622604832003</v>
      </c>
      <c r="BY92" s="87">
        <v>0</v>
      </c>
      <c r="CA92" s="87">
        <v>1.0000000000000002</v>
      </c>
      <c r="CD92">
        <v>1.0413800000000001E-2</v>
      </c>
      <c r="CG92" s="87">
        <v>2.6048319910765283E-8</v>
      </c>
      <c r="CH92" s="102">
        <v>0</v>
      </c>
    </row>
    <row r="93" spans="1:86" x14ac:dyDescent="0.35">
      <c r="A93" t="s">
        <v>132</v>
      </c>
      <c r="B93" t="s">
        <v>133</v>
      </c>
      <c r="C93">
        <v>0</v>
      </c>
      <c r="D93">
        <v>0.06</v>
      </c>
      <c r="E93">
        <v>0</v>
      </c>
      <c r="F93">
        <v>0</v>
      </c>
      <c r="G93">
        <v>0</v>
      </c>
      <c r="H93">
        <v>0</v>
      </c>
      <c r="I93">
        <v>0</v>
      </c>
      <c r="J93">
        <v>0</v>
      </c>
      <c r="K93">
        <v>0</v>
      </c>
      <c r="L93">
        <v>0</v>
      </c>
      <c r="M93">
        <v>0</v>
      </c>
      <c r="N93">
        <v>0</v>
      </c>
      <c r="O93">
        <v>0</v>
      </c>
      <c r="P93">
        <v>0</v>
      </c>
      <c r="Q93">
        <v>0</v>
      </c>
      <c r="R93">
        <v>4.9800000000000004</v>
      </c>
      <c r="S93">
        <v>0</v>
      </c>
      <c r="T93">
        <v>0</v>
      </c>
      <c r="U93">
        <v>0</v>
      </c>
      <c r="V93">
        <v>0</v>
      </c>
      <c r="W93">
        <v>0</v>
      </c>
      <c r="X93">
        <v>0</v>
      </c>
      <c r="Y93">
        <v>0</v>
      </c>
      <c r="Z93">
        <v>0</v>
      </c>
      <c r="AA93">
        <v>0</v>
      </c>
      <c r="AB93">
        <v>0</v>
      </c>
      <c r="AC93">
        <v>0</v>
      </c>
      <c r="AD93">
        <v>0</v>
      </c>
      <c r="AE93">
        <v>0</v>
      </c>
      <c r="AF93">
        <v>0</v>
      </c>
      <c r="AG93">
        <v>0</v>
      </c>
      <c r="AH93">
        <v>0</v>
      </c>
      <c r="AI93">
        <v>0</v>
      </c>
      <c r="AJ93">
        <v>0</v>
      </c>
      <c r="AK93">
        <v>0</v>
      </c>
      <c r="AL93">
        <v>0.06</v>
      </c>
      <c r="AM93">
        <v>0</v>
      </c>
      <c r="AO93">
        <v>5.0999999999999996</v>
      </c>
      <c r="AP93">
        <v>5.0999999999999996</v>
      </c>
      <c r="AQ93">
        <v>3.94</v>
      </c>
      <c r="AR93">
        <v>0</v>
      </c>
      <c r="AS93">
        <v>0</v>
      </c>
      <c r="AT93" s="87">
        <v>0.77254901960784317</v>
      </c>
      <c r="AV93" t="s">
        <v>629</v>
      </c>
      <c r="BA93">
        <v>0.06</v>
      </c>
      <c r="BB93">
        <v>0</v>
      </c>
      <c r="BC93">
        <v>0</v>
      </c>
      <c r="BD93">
        <v>4.9800000000000004</v>
      </c>
      <c r="BF93">
        <v>4.9800000000000004</v>
      </c>
      <c r="BI93">
        <v>0.06</v>
      </c>
      <c r="BJ93">
        <v>0</v>
      </c>
      <c r="BK93">
        <v>4.9800000000000004</v>
      </c>
      <c r="BL93">
        <v>0</v>
      </c>
      <c r="BM93">
        <v>0.06</v>
      </c>
      <c r="BN93">
        <v>0</v>
      </c>
      <c r="BO93">
        <v>0</v>
      </c>
      <c r="BP93">
        <v>0</v>
      </c>
      <c r="BQ93" t="s">
        <v>625</v>
      </c>
      <c r="BR93" t="s">
        <v>625</v>
      </c>
      <c r="BS93">
        <v>5.0999999999999996</v>
      </c>
      <c r="BV93" s="87">
        <v>1.1764705882352941E-2</v>
      </c>
      <c r="BW93" s="87">
        <v>0</v>
      </c>
      <c r="BX93" s="87">
        <v>0.9882352941176471</v>
      </c>
      <c r="BY93" s="87">
        <v>0</v>
      </c>
      <c r="CA93" s="87">
        <v>1</v>
      </c>
      <c r="CD93">
        <v>1.1764699999999999E-2</v>
      </c>
      <c r="CG93" s="87">
        <v>-5.8823529415497067E-9</v>
      </c>
      <c r="CH93" s="102">
        <v>0</v>
      </c>
    </row>
    <row r="94" spans="1:86" x14ac:dyDescent="0.35">
      <c r="A94" t="s">
        <v>132</v>
      </c>
      <c r="B94" t="s">
        <v>134</v>
      </c>
      <c r="C94">
        <v>0</v>
      </c>
      <c r="D94">
        <v>2.15</v>
      </c>
      <c r="E94">
        <v>0</v>
      </c>
      <c r="F94">
        <v>0</v>
      </c>
      <c r="G94">
        <v>0</v>
      </c>
      <c r="H94">
        <v>2.2000000000000002</v>
      </c>
      <c r="I94">
        <v>0</v>
      </c>
      <c r="J94">
        <v>15.6</v>
      </c>
      <c r="K94">
        <v>0</v>
      </c>
      <c r="L94">
        <v>48.979300000000002</v>
      </c>
      <c r="M94">
        <v>34.338999999999999</v>
      </c>
      <c r="N94">
        <v>74.687299999999993</v>
      </c>
      <c r="O94">
        <v>22.082599999999999</v>
      </c>
      <c r="P94">
        <v>101.875</v>
      </c>
      <c r="Q94">
        <v>20.537400000000002</v>
      </c>
      <c r="R94">
        <v>0</v>
      </c>
      <c r="S94">
        <v>0</v>
      </c>
      <c r="T94">
        <v>0</v>
      </c>
      <c r="U94">
        <v>0</v>
      </c>
      <c r="V94">
        <v>0</v>
      </c>
      <c r="W94">
        <v>0</v>
      </c>
      <c r="X94">
        <v>0</v>
      </c>
      <c r="Y94">
        <v>0</v>
      </c>
      <c r="Z94">
        <v>0</v>
      </c>
      <c r="AA94">
        <v>0</v>
      </c>
      <c r="AB94">
        <v>0</v>
      </c>
      <c r="AC94">
        <v>0</v>
      </c>
      <c r="AD94">
        <v>0</v>
      </c>
      <c r="AE94">
        <v>0</v>
      </c>
      <c r="AF94">
        <v>0</v>
      </c>
      <c r="AG94">
        <v>0</v>
      </c>
      <c r="AH94">
        <v>0</v>
      </c>
      <c r="AI94">
        <v>80.95</v>
      </c>
      <c r="AJ94">
        <v>0.37</v>
      </c>
      <c r="AK94">
        <v>0</v>
      </c>
      <c r="AL94">
        <v>11.1729</v>
      </c>
      <c r="AM94">
        <v>0</v>
      </c>
      <c r="AO94">
        <v>414.94350000000003</v>
      </c>
      <c r="AP94">
        <v>414.94350000000003</v>
      </c>
      <c r="AQ94">
        <v>381.68</v>
      </c>
      <c r="AR94">
        <v>0</v>
      </c>
      <c r="AS94">
        <v>8.99</v>
      </c>
      <c r="AT94" s="87">
        <v>0.91983607406791523</v>
      </c>
      <c r="AV94" t="s">
        <v>629</v>
      </c>
      <c r="BA94">
        <v>11.1729</v>
      </c>
      <c r="BB94">
        <v>0</v>
      </c>
      <c r="BC94">
        <v>253.5213</v>
      </c>
      <c r="BD94">
        <v>0</v>
      </c>
      <c r="BF94">
        <v>302.50059999999996</v>
      </c>
      <c r="BI94">
        <v>4.3499999999999996</v>
      </c>
      <c r="BJ94">
        <v>0</v>
      </c>
      <c r="BK94">
        <v>253.5213</v>
      </c>
      <c r="BL94">
        <v>145.89930000000001</v>
      </c>
      <c r="BM94">
        <v>11.1729</v>
      </c>
      <c r="BN94">
        <v>0</v>
      </c>
      <c r="BO94">
        <v>0</v>
      </c>
      <c r="BP94">
        <v>0</v>
      </c>
      <c r="BQ94" t="s">
        <v>625</v>
      </c>
      <c r="BR94" t="s">
        <v>625</v>
      </c>
      <c r="BS94">
        <v>414.94350000000009</v>
      </c>
      <c r="BV94" s="87">
        <v>1.0483354962784087E-2</v>
      </c>
      <c r="BW94" s="87">
        <v>0</v>
      </c>
      <c r="BX94" s="87">
        <v>0.63790419659544007</v>
      </c>
      <c r="BY94" s="87">
        <v>0.35161244844177575</v>
      </c>
      <c r="CA94" s="87">
        <v>0.99999999999999989</v>
      </c>
      <c r="CD94">
        <v>1.0715499999999999E-2</v>
      </c>
      <c r="CG94" s="87">
        <v>2.3214503721591222E-4</v>
      </c>
      <c r="CH94" s="102">
        <v>9.9999999999999915E-4</v>
      </c>
    </row>
    <row r="95" spans="1:86" x14ac:dyDescent="0.35">
      <c r="A95" t="s">
        <v>132</v>
      </c>
      <c r="B95" t="s">
        <v>135</v>
      </c>
      <c r="C95">
        <v>0</v>
      </c>
      <c r="D95">
        <v>0</v>
      </c>
      <c r="E95">
        <v>0</v>
      </c>
      <c r="F95">
        <v>0</v>
      </c>
      <c r="G95">
        <v>0</v>
      </c>
      <c r="H95">
        <v>0</v>
      </c>
      <c r="I95">
        <v>0</v>
      </c>
      <c r="J95">
        <v>0</v>
      </c>
      <c r="K95">
        <v>0</v>
      </c>
      <c r="L95">
        <v>0</v>
      </c>
      <c r="M95">
        <v>0</v>
      </c>
      <c r="N95">
        <v>0</v>
      </c>
      <c r="O95">
        <v>0</v>
      </c>
      <c r="P95">
        <v>0</v>
      </c>
      <c r="Q95">
        <v>0</v>
      </c>
      <c r="R95">
        <v>5.0999999999999996</v>
      </c>
      <c r="S95">
        <v>0</v>
      </c>
      <c r="T95">
        <v>0</v>
      </c>
      <c r="U95">
        <v>0</v>
      </c>
      <c r="V95">
        <v>0</v>
      </c>
      <c r="W95">
        <v>0</v>
      </c>
      <c r="X95">
        <v>0</v>
      </c>
      <c r="Y95">
        <v>0</v>
      </c>
      <c r="Z95">
        <v>0</v>
      </c>
      <c r="AA95">
        <v>0</v>
      </c>
      <c r="AB95">
        <v>0</v>
      </c>
      <c r="AC95">
        <v>0</v>
      </c>
      <c r="AD95">
        <v>0</v>
      </c>
      <c r="AE95">
        <v>0</v>
      </c>
      <c r="AF95">
        <v>0</v>
      </c>
      <c r="AG95">
        <v>0</v>
      </c>
      <c r="AH95">
        <v>0</v>
      </c>
      <c r="AI95">
        <v>0</v>
      </c>
      <c r="AJ95">
        <v>0</v>
      </c>
      <c r="AK95">
        <v>0</v>
      </c>
      <c r="AL95">
        <v>5.2999999999999999E-2</v>
      </c>
      <c r="AM95">
        <v>0</v>
      </c>
      <c r="AO95">
        <v>5.1529999999999996</v>
      </c>
      <c r="AP95">
        <v>5.1529999999999996</v>
      </c>
      <c r="AQ95">
        <v>4.17</v>
      </c>
      <c r="AR95">
        <v>0</v>
      </c>
      <c r="AS95">
        <v>0</v>
      </c>
      <c r="AT95" s="87">
        <v>0.80923733747331661</v>
      </c>
      <c r="AV95" t="s">
        <v>629</v>
      </c>
      <c r="BA95">
        <v>5.2999999999999999E-2</v>
      </c>
      <c r="BB95">
        <v>0</v>
      </c>
      <c r="BC95">
        <v>0</v>
      </c>
      <c r="BD95">
        <v>5.0999999999999996</v>
      </c>
      <c r="BF95">
        <v>5.0999999999999996</v>
      </c>
      <c r="BI95">
        <v>0</v>
      </c>
      <c r="BJ95">
        <v>0</v>
      </c>
      <c r="BK95">
        <v>5.0999999999999996</v>
      </c>
      <c r="BL95">
        <v>0</v>
      </c>
      <c r="BM95">
        <v>5.2999999999999999E-2</v>
      </c>
      <c r="BN95">
        <v>0</v>
      </c>
      <c r="BO95">
        <v>0</v>
      </c>
      <c r="BP95">
        <v>0</v>
      </c>
      <c r="BQ95" t="s">
        <v>625</v>
      </c>
      <c r="BR95" t="s">
        <v>625</v>
      </c>
      <c r="BS95">
        <v>5.1529999999999996</v>
      </c>
      <c r="BV95" s="87">
        <v>0</v>
      </c>
      <c r="BW95" s="87">
        <v>0</v>
      </c>
      <c r="BX95" s="87">
        <v>1</v>
      </c>
      <c r="BY95" s="87">
        <v>0</v>
      </c>
      <c r="CA95" s="87">
        <v>1</v>
      </c>
      <c r="CD95">
        <v>0</v>
      </c>
      <c r="CG95" s="87">
        <v>0</v>
      </c>
      <c r="CH95" s="102">
        <v>0</v>
      </c>
    </row>
    <row r="96" spans="1:86" x14ac:dyDescent="0.35">
      <c r="A96" t="s">
        <v>132</v>
      </c>
      <c r="B96" t="s">
        <v>137</v>
      </c>
      <c r="C96">
        <v>0</v>
      </c>
      <c r="D96">
        <v>0</v>
      </c>
      <c r="E96">
        <v>0</v>
      </c>
      <c r="F96">
        <v>0</v>
      </c>
      <c r="G96">
        <v>0</v>
      </c>
      <c r="H96">
        <v>0</v>
      </c>
      <c r="I96">
        <v>0</v>
      </c>
      <c r="J96">
        <v>0</v>
      </c>
      <c r="K96">
        <v>0</v>
      </c>
      <c r="L96">
        <v>0</v>
      </c>
      <c r="M96">
        <v>0</v>
      </c>
      <c r="N96">
        <v>0</v>
      </c>
      <c r="O96">
        <v>0</v>
      </c>
      <c r="P96">
        <v>0</v>
      </c>
      <c r="Q96">
        <v>0</v>
      </c>
      <c r="R96">
        <v>0.66600000000000004</v>
      </c>
      <c r="S96">
        <v>0</v>
      </c>
      <c r="T96">
        <v>0</v>
      </c>
      <c r="U96">
        <v>0</v>
      </c>
      <c r="V96">
        <v>0</v>
      </c>
      <c r="W96">
        <v>0</v>
      </c>
      <c r="X96">
        <v>0</v>
      </c>
      <c r="Y96">
        <v>0</v>
      </c>
      <c r="Z96">
        <v>0</v>
      </c>
      <c r="AA96">
        <v>0</v>
      </c>
      <c r="AB96">
        <v>0</v>
      </c>
      <c r="AC96">
        <v>0</v>
      </c>
      <c r="AD96">
        <v>0</v>
      </c>
      <c r="AE96">
        <v>0</v>
      </c>
      <c r="AF96">
        <v>0</v>
      </c>
      <c r="AG96">
        <v>0</v>
      </c>
      <c r="AH96">
        <v>0</v>
      </c>
      <c r="AI96">
        <v>0</v>
      </c>
      <c r="AJ96">
        <v>0</v>
      </c>
      <c r="AK96">
        <v>0</v>
      </c>
      <c r="AL96">
        <v>1.6E-2</v>
      </c>
      <c r="AM96">
        <v>0</v>
      </c>
      <c r="AO96">
        <v>0.68200000000000005</v>
      </c>
      <c r="AP96">
        <v>0.68200000000000005</v>
      </c>
      <c r="AQ96">
        <v>0.27</v>
      </c>
      <c r="AR96">
        <v>0</v>
      </c>
      <c r="AS96">
        <v>0</v>
      </c>
      <c r="AT96" s="87">
        <v>0.39589442815249265</v>
      </c>
      <c r="AV96" t="s">
        <v>629</v>
      </c>
      <c r="BA96">
        <v>1.6E-2</v>
      </c>
      <c r="BB96">
        <v>0</v>
      </c>
      <c r="BC96">
        <v>0</v>
      </c>
      <c r="BD96">
        <v>0.66600000000000004</v>
      </c>
      <c r="BF96">
        <v>0.66600000000000004</v>
      </c>
      <c r="BI96">
        <v>0</v>
      </c>
      <c r="BJ96">
        <v>0</v>
      </c>
      <c r="BK96">
        <v>0.66600000000000004</v>
      </c>
      <c r="BL96">
        <v>0</v>
      </c>
      <c r="BM96">
        <v>1.6E-2</v>
      </c>
      <c r="BN96">
        <v>0</v>
      </c>
      <c r="BO96">
        <v>0</v>
      </c>
      <c r="BP96">
        <v>0</v>
      </c>
      <c r="BQ96" t="s">
        <v>625</v>
      </c>
      <c r="BR96" t="s">
        <v>625</v>
      </c>
      <c r="BS96">
        <v>0.68200000000000005</v>
      </c>
      <c r="BV96" s="87">
        <v>0</v>
      </c>
      <c r="BW96" s="87">
        <v>0</v>
      </c>
      <c r="BX96" s="87">
        <v>1</v>
      </c>
      <c r="BY96" s="87">
        <v>0</v>
      </c>
      <c r="CA96" s="87">
        <v>1</v>
      </c>
      <c r="CD96">
        <v>0</v>
      </c>
      <c r="CG96" s="87">
        <v>0</v>
      </c>
      <c r="CH96" s="102">
        <v>0</v>
      </c>
    </row>
    <row r="97" spans="1:86" x14ac:dyDescent="0.35">
      <c r="A97" t="s">
        <v>132</v>
      </c>
      <c r="B97" t="s">
        <v>136</v>
      </c>
      <c r="C97">
        <v>0</v>
      </c>
      <c r="D97">
        <v>0.08</v>
      </c>
      <c r="E97">
        <v>0</v>
      </c>
      <c r="F97">
        <v>0</v>
      </c>
      <c r="G97">
        <v>0</v>
      </c>
      <c r="H97">
        <v>0</v>
      </c>
      <c r="I97">
        <v>0</v>
      </c>
      <c r="J97">
        <v>0</v>
      </c>
      <c r="K97">
        <v>0</v>
      </c>
      <c r="L97">
        <v>0</v>
      </c>
      <c r="M97">
        <v>0</v>
      </c>
      <c r="N97">
        <v>0</v>
      </c>
      <c r="O97">
        <v>0</v>
      </c>
      <c r="P97">
        <v>0</v>
      </c>
      <c r="Q97">
        <v>0</v>
      </c>
      <c r="R97">
        <v>5.73</v>
      </c>
      <c r="S97">
        <v>0</v>
      </c>
      <c r="T97">
        <v>0</v>
      </c>
      <c r="U97">
        <v>0</v>
      </c>
      <c r="V97">
        <v>0</v>
      </c>
      <c r="W97">
        <v>0</v>
      </c>
      <c r="X97">
        <v>0</v>
      </c>
      <c r="Y97">
        <v>0</v>
      </c>
      <c r="Z97">
        <v>0</v>
      </c>
      <c r="AA97">
        <v>0</v>
      </c>
      <c r="AB97">
        <v>0</v>
      </c>
      <c r="AC97">
        <v>0</v>
      </c>
      <c r="AD97">
        <v>0</v>
      </c>
      <c r="AE97">
        <v>0</v>
      </c>
      <c r="AF97">
        <v>0</v>
      </c>
      <c r="AG97">
        <v>0</v>
      </c>
      <c r="AH97">
        <v>0</v>
      </c>
      <c r="AI97">
        <v>0</v>
      </c>
      <c r="AJ97">
        <v>0</v>
      </c>
      <c r="AK97">
        <v>0</v>
      </c>
      <c r="AL97">
        <v>0.10299999999999999</v>
      </c>
      <c r="AM97">
        <v>0</v>
      </c>
      <c r="AO97">
        <v>5.9130000000000003</v>
      </c>
      <c r="AP97">
        <v>5.9130000000000003</v>
      </c>
      <c r="AQ97">
        <v>4.58</v>
      </c>
      <c r="AR97">
        <v>0</v>
      </c>
      <c r="AS97">
        <v>0</v>
      </c>
      <c r="AT97" s="87">
        <v>0.77456451885675626</v>
      </c>
      <c r="AV97" t="s">
        <v>629</v>
      </c>
      <c r="BA97">
        <v>0.10299999999999999</v>
      </c>
      <c r="BB97">
        <v>0</v>
      </c>
      <c r="BC97">
        <v>0</v>
      </c>
      <c r="BD97">
        <v>5.73</v>
      </c>
      <c r="BF97">
        <v>5.73</v>
      </c>
      <c r="BI97">
        <v>0.08</v>
      </c>
      <c r="BJ97">
        <v>0</v>
      </c>
      <c r="BK97">
        <v>5.73</v>
      </c>
      <c r="BL97">
        <v>0</v>
      </c>
      <c r="BM97">
        <v>0.10299999999999999</v>
      </c>
      <c r="BN97">
        <v>0</v>
      </c>
      <c r="BO97">
        <v>0</v>
      </c>
      <c r="BP97">
        <v>0</v>
      </c>
      <c r="BQ97" t="s">
        <v>625</v>
      </c>
      <c r="BR97" t="s">
        <v>625</v>
      </c>
      <c r="BS97">
        <v>5.9130000000000003</v>
      </c>
      <c r="BV97" s="87">
        <v>1.3529511246406223E-2</v>
      </c>
      <c r="BW97" s="87">
        <v>0</v>
      </c>
      <c r="BX97" s="87">
        <v>0.98647048875359378</v>
      </c>
      <c r="BY97" s="87">
        <v>0</v>
      </c>
      <c r="CA97" s="87">
        <v>1</v>
      </c>
      <c r="CD97">
        <v>1.35295E-2</v>
      </c>
      <c r="CG97" s="87">
        <v>-1.1246406222964467E-8</v>
      </c>
      <c r="CH97" s="102">
        <v>0</v>
      </c>
    </row>
    <row r="98" spans="1:86" x14ac:dyDescent="0.35">
      <c r="A98" t="s">
        <v>138</v>
      </c>
      <c r="B98" t="s">
        <v>139</v>
      </c>
      <c r="C98">
        <v>0</v>
      </c>
      <c r="D98">
        <v>3.4000000000000002E-2</v>
      </c>
      <c r="E98">
        <v>0</v>
      </c>
      <c r="F98">
        <v>0</v>
      </c>
      <c r="G98">
        <v>0</v>
      </c>
      <c r="H98">
        <v>0</v>
      </c>
      <c r="I98">
        <v>64.397999999999996</v>
      </c>
      <c r="J98">
        <v>0</v>
      </c>
      <c r="K98">
        <v>0</v>
      </c>
      <c r="L98">
        <v>3.1160000000000001</v>
      </c>
      <c r="M98">
        <v>0</v>
      </c>
      <c r="N98">
        <v>44.18</v>
      </c>
      <c r="O98">
        <v>0</v>
      </c>
      <c r="P98">
        <v>0</v>
      </c>
      <c r="Q98">
        <v>0</v>
      </c>
      <c r="R98">
        <v>0</v>
      </c>
      <c r="S98">
        <v>0</v>
      </c>
      <c r="T98">
        <v>0</v>
      </c>
      <c r="U98">
        <v>0</v>
      </c>
      <c r="V98">
        <v>0</v>
      </c>
      <c r="W98">
        <v>8.4730000000000008</v>
      </c>
      <c r="X98">
        <v>0</v>
      </c>
      <c r="Y98">
        <v>0</v>
      </c>
      <c r="Z98">
        <v>0</v>
      </c>
      <c r="AA98">
        <v>0</v>
      </c>
      <c r="AB98">
        <v>0</v>
      </c>
      <c r="AC98">
        <v>6.4189999999999996</v>
      </c>
      <c r="AD98">
        <v>0</v>
      </c>
      <c r="AE98">
        <v>0</v>
      </c>
      <c r="AF98">
        <v>0</v>
      </c>
      <c r="AG98">
        <v>0</v>
      </c>
      <c r="AH98">
        <v>0</v>
      </c>
      <c r="AI98">
        <v>7.4109999999999996</v>
      </c>
      <c r="AJ98">
        <v>14.755000000000001</v>
      </c>
      <c r="AK98">
        <v>0</v>
      </c>
      <c r="AL98">
        <v>2.0579999999999998</v>
      </c>
      <c r="AM98">
        <v>0</v>
      </c>
      <c r="AO98">
        <v>150.84399999999999</v>
      </c>
      <c r="AP98">
        <v>150.84399999999999</v>
      </c>
      <c r="AQ98">
        <v>117</v>
      </c>
      <c r="AR98">
        <v>0</v>
      </c>
      <c r="AS98">
        <v>0</v>
      </c>
      <c r="AT98" s="87">
        <v>0.7756357561454218</v>
      </c>
      <c r="AV98" t="s">
        <v>629</v>
      </c>
      <c r="BA98">
        <v>2.0579999999999998</v>
      </c>
      <c r="BB98">
        <v>0</v>
      </c>
      <c r="BC98">
        <v>44.18</v>
      </c>
      <c r="BD98">
        <v>0</v>
      </c>
      <c r="BF98">
        <v>62.187999999999995</v>
      </c>
      <c r="BI98">
        <v>3.4000000000000002E-2</v>
      </c>
      <c r="BJ98">
        <v>0</v>
      </c>
      <c r="BK98">
        <v>59.071999999999996</v>
      </c>
      <c r="BL98">
        <v>89.679999999999993</v>
      </c>
      <c r="BM98">
        <v>2.0579999999999998</v>
      </c>
      <c r="BN98">
        <v>0</v>
      </c>
      <c r="BO98">
        <v>0</v>
      </c>
      <c r="BP98">
        <v>0</v>
      </c>
      <c r="BQ98" t="s">
        <v>625</v>
      </c>
      <c r="BR98" t="s">
        <v>625</v>
      </c>
      <c r="BS98">
        <v>150.84399999999999</v>
      </c>
      <c r="BV98" s="87">
        <v>2.2539842486277216E-4</v>
      </c>
      <c r="BW98" s="87">
        <v>0</v>
      </c>
      <c r="BX98" s="87">
        <v>0.40525310917238999</v>
      </c>
      <c r="BY98" s="87">
        <v>0.59452149240274721</v>
      </c>
      <c r="CA98" s="87">
        <v>1</v>
      </c>
      <c r="CD98">
        <v>2.25398E-4</v>
      </c>
      <c r="CG98" s="87">
        <v>-4.2486277216095998E-10</v>
      </c>
      <c r="CH98" s="102">
        <v>0</v>
      </c>
    </row>
    <row r="99" spans="1:86" x14ac:dyDescent="0.35">
      <c r="A99" t="s">
        <v>150</v>
      </c>
      <c r="B99" t="s">
        <v>151</v>
      </c>
      <c r="C99">
        <v>0</v>
      </c>
      <c r="D99">
        <v>4.5699999999999998E-2</v>
      </c>
      <c r="E99">
        <v>0</v>
      </c>
      <c r="F99">
        <v>0</v>
      </c>
      <c r="G99">
        <v>0</v>
      </c>
      <c r="H99">
        <v>0</v>
      </c>
      <c r="I99">
        <v>0</v>
      </c>
      <c r="J99">
        <v>0</v>
      </c>
      <c r="K99">
        <v>0</v>
      </c>
      <c r="L99">
        <v>0</v>
      </c>
      <c r="M99">
        <v>17.027200000000001</v>
      </c>
      <c r="N99">
        <v>22.374199999999998</v>
      </c>
      <c r="O99">
        <v>0</v>
      </c>
      <c r="P99">
        <v>8.5764600000000009</v>
      </c>
      <c r="Q99">
        <v>0</v>
      </c>
      <c r="R99">
        <v>0.21271899999999999</v>
      </c>
      <c r="S99">
        <v>0</v>
      </c>
      <c r="T99">
        <v>0</v>
      </c>
      <c r="U99">
        <v>0</v>
      </c>
      <c r="V99">
        <v>0</v>
      </c>
      <c r="W99">
        <v>0</v>
      </c>
      <c r="X99">
        <v>0</v>
      </c>
      <c r="Y99">
        <v>0</v>
      </c>
      <c r="Z99">
        <v>0</v>
      </c>
      <c r="AA99">
        <v>0</v>
      </c>
      <c r="AB99">
        <v>0.15412999999999999</v>
      </c>
      <c r="AC99">
        <v>0</v>
      </c>
      <c r="AD99">
        <v>0</v>
      </c>
      <c r="AE99">
        <v>0</v>
      </c>
      <c r="AF99">
        <v>0</v>
      </c>
      <c r="AG99">
        <v>0</v>
      </c>
      <c r="AH99">
        <v>0</v>
      </c>
      <c r="AI99">
        <v>9.3800000000000008</v>
      </c>
      <c r="AJ99">
        <v>0</v>
      </c>
      <c r="AK99">
        <v>0</v>
      </c>
      <c r="AL99">
        <v>0.53760200000000002</v>
      </c>
      <c r="AM99">
        <v>0</v>
      </c>
      <c r="AO99">
        <v>58.308011000000008</v>
      </c>
      <c r="AP99">
        <v>58.308011000000008</v>
      </c>
      <c r="AQ99">
        <v>46.723999999999997</v>
      </c>
      <c r="AR99">
        <v>0</v>
      </c>
      <c r="AS99">
        <v>0</v>
      </c>
      <c r="AT99" s="87">
        <v>0.80133071251564369</v>
      </c>
      <c r="AV99" t="s">
        <v>629</v>
      </c>
      <c r="BA99">
        <v>0.53760200000000002</v>
      </c>
      <c r="BB99">
        <v>0</v>
      </c>
      <c r="BC99">
        <v>47.977859999999993</v>
      </c>
      <c r="BD99">
        <v>0.21271899999999999</v>
      </c>
      <c r="BF99">
        <v>48.344708999999995</v>
      </c>
      <c r="BI99">
        <v>4.5699999999999998E-2</v>
      </c>
      <c r="BJ99">
        <v>0</v>
      </c>
      <c r="BK99">
        <v>48.344708999999995</v>
      </c>
      <c r="BL99">
        <v>9.3800000000000008</v>
      </c>
      <c r="BM99">
        <v>0.53760200000000002</v>
      </c>
      <c r="BN99">
        <v>0</v>
      </c>
      <c r="BO99">
        <v>0</v>
      </c>
      <c r="BP99">
        <v>0</v>
      </c>
      <c r="BQ99" t="s">
        <v>625</v>
      </c>
      <c r="BR99" t="s">
        <v>625</v>
      </c>
      <c r="BS99">
        <v>58.308010999999993</v>
      </c>
      <c r="BV99" s="87">
        <v>7.837688032267128E-4</v>
      </c>
      <c r="BW99" s="87">
        <v>0</v>
      </c>
      <c r="BX99" s="87">
        <v>0.83834639806183753</v>
      </c>
      <c r="BY99" s="87">
        <v>0.1608698331349358</v>
      </c>
      <c r="CA99" s="87">
        <v>1</v>
      </c>
      <c r="CD99">
        <v>7.8376900000000002E-4</v>
      </c>
      <c r="CG99" s="87">
        <v>1.9677328722596948E-10</v>
      </c>
      <c r="CH99" s="102">
        <v>0</v>
      </c>
    </row>
    <row r="100" spans="1:86" x14ac:dyDescent="0.35">
      <c r="A100" t="s">
        <v>150</v>
      </c>
      <c r="B100" t="s">
        <v>152</v>
      </c>
      <c r="C100">
        <v>0</v>
      </c>
      <c r="D100">
        <v>0.13176499999999999</v>
      </c>
      <c r="E100">
        <v>0</v>
      </c>
      <c r="F100">
        <v>0</v>
      </c>
      <c r="G100">
        <v>0</v>
      </c>
      <c r="H100">
        <v>0</v>
      </c>
      <c r="I100">
        <v>0</v>
      </c>
      <c r="J100">
        <v>0</v>
      </c>
      <c r="K100">
        <v>0</v>
      </c>
      <c r="L100">
        <v>0</v>
      </c>
      <c r="M100">
        <v>0</v>
      </c>
      <c r="N100">
        <v>0</v>
      </c>
      <c r="O100">
        <v>0</v>
      </c>
      <c r="P100">
        <v>0</v>
      </c>
      <c r="Q100">
        <v>6.1270600000000002</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0.13791</v>
      </c>
      <c r="AM100">
        <v>0</v>
      </c>
      <c r="AO100">
        <v>6.3967349999999996</v>
      </c>
      <c r="AP100">
        <v>6.3967349999999996</v>
      </c>
      <c r="AQ100">
        <v>4.5970000000000004</v>
      </c>
      <c r="AR100">
        <v>0</v>
      </c>
      <c r="AS100">
        <v>0</v>
      </c>
      <c r="AT100" s="87">
        <v>0.71864787270380914</v>
      </c>
      <c r="AV100" t="s">
        <v>629</v>
      </c>
      <c r="BA100">
        <v>0.13791</v>
      </c>
      <c r="BB100">
        <v>0</v>
      </c>
      <c r="BC100">
        <v>6.1270600000000002</v>
      </c>
      <c r="BD100">
        <v>0</v>
      </c>
      <c r="BF100">
        <v>6.1270600000000002</v>
      </c>
      <c r="BI100">
        <v>0.13176499999999999</v>
      </c>
      <c r="BJ100">
        <v>0</v>
      </c>
      <c r="BK100">
        <v>6.1270600000000002</v>
      </c>
      <c r="BL100">
        <v>0</v>
      </c>
      <c r="BM100">
        <v>0.13791</v>
      </c>
      <c r="BN100">
        <v>0.64</v>
      </c>
      <c r="BO100">
        <v>0.22</v>
      </c>
      <c r="BP100">
        <v>0</v>
      </c>
      <c r="BQ100" t="s">
        <v>625</v>
      </c>
      <c r="BR100" t="s">
        <v>625</v>
      </c>
      <c r="BS100">
        <v>6.3967349999999996</v>
      </c>
      <c r="BV100" s="87">
        <v>3.4396829007298256E-2</v>
      </c>
      <c r="BW100" s="87">
        <v>4.7430759598451402E-3</v>
      </c>
      <c r="BX100" s="87">
        <v>0.96086009503285663</v>
      </c>
      <c r="BY100" s="87">
        <v>0</v>
      </c>
      <c r="CA100" s="87">
        <v>1</v>
      </c>
      <c r="CD100">
        <v>3.4396799999999998E-2</v>
      </c>
      <c r="CG100" s="87">
        <v>-2.9007298257832659E-8</v>
      </c>
      <c r="CH100" s="102">
        <v>0</v>
      </c>
    </row>
    <row r="101" spans="1:86" x14ac:dyDescent="0.35">
      <c r="A101" t="s">
        <v>150</v>
      </c>
      <c r="B101" t="s">
        <v>153</v>
      </c>
      <c r="C101">
        <v>0</v>
      </c>
      <c r="D101">
        <v>0</v>
      </c>
      <c r="E101">
        <v>0</v>
      </c>
      <c r="F101">
        <v>0</v>
      </c>
      <c r="G101">
        <v>0</v>
      </c>
      <c r="H101">
        <v>0</v>
      </c>
      <c r="I101">
        <v>0</v>
      </c>
      <c r="J101">
        <v>0</v>
      </c>
      <c r="K101">
        <v>0</v>
      </c>
      <c r="L101">
        <v>0</v>
      </c>
      <c r="M101">
        <v>0</v>
      </c>
      <c r="N101">
        <v>0</v>
      </c>
      <c r="O101">
        <v>0</v>
      </c>
      <c r="P101">
        <v>0</v>
      </c>
      <c r="Q101">
        <v>0</v>
      </c>
      <c r="R101">
        <v>0</v>
      </c>
      <c r="S101">
        <v>2.46</v>
      </c>
      <c r="T101">
        <v>0</v>
      </c>
      <c r="U101">
        <v>0</v>
      </c>
      <c r="V101">
        <v>0</v>
      </c>
      <c r="W101">
        <v>0</v>
      </c>
      <c r="X101">
        <v>0</v>
      </c>
      <c r="Y101">
        <v>0</v>
      </c>
      <c r="Z101">
        <v>0</v>
      </c>
      <c r="AA101">
        <v>0</v>
      </c>
      <c r="AB101">
        <v>0</v>
      </c>
      <c r="AC101">
        <v>0</v>
      </c>
      <c r="AD101">
        <v>0</v>
      </c>
      <c r="AE101">
        <v>0</v>
      </c>
      <c r="AF101">
        <v>0.02</v>
      </c>
      <c r="AG101">
        <v>0</v>
      </c>
      <c r="AH101">
        <v>0</v>
      </c>
      <c r="AI101">
        <v>0</v>
      </c>
      <c r="AJ101">
        <v>0</v>
      </c>
      <c r="AK101">
        <v>0</v>
      </c>
      <c r="AL101">
        <v>0.02</v>
      </c>
      <c r="AM101">
        <v>0</v>
      </c>
      <c r="AO101">
        <v>2.5</v>
      </c>
      <c r="AP101">
        <v>2.5</v>
      </c>
      <c r="AQ101">
        <v>2.0870000000000002</v>
      </c>
      <c r="AR101">
        <v>0</v>
      </c>
      <c r="AS101">
        <v>0</v>
      </c>
      <c r="AT101" s="87">
        <v>0.8348000000000001</v>
      </c>
      <c r="AV101" t="s">
        <v>629</v>
      </c>
      <c r="BA101">
        <v>0.04</v>
      </c>
      <c r="BB101">
        <v>0</v>
      </c>
      <c r="BC101">
        <v>0</v>
      </c>
      <c r="BD101">
        <v>2.46</v>
      </c>
      <c r="BF101">
        <v>2.46</v>
      </c>
      <c r="BI101">
        <v>0</v>
      </c>
      <c r="BJ101">
        <v>0</v>
      </c>
      <c r="BK101">
        <v>2.46</v>
      </c>
      <c r="BL101">
        <v>0</v>
      </c>
      <c r="BM101">
        <v>0.04</v>
      </c>
      <c r="BN101">
        <v>0</v>
      </c>
      <c r="BO101">
        <v>0</v>
      </c>
      <c r="BP101">
        <v>0</v>
      </c>
      <c r="BQ101" t="s">
        <v>625</v>
      </c>
      <c r="BR101" t="s">
        <v>625</v>
      </c>
      <c r="BS101">
        <v>2.5</v>
      </c>
      <c r="BV101" s="87">
        <v>0</v>
      </c>
      <c r="BW101" s="87">
        <v>0</v>
      </c>
      <c r="BX101" s="87">
        <v>1</v>
      </c>
      <c r="BY101" s="87">
        <v>0</v>
      </c>
      <c r="CA101" s="87">
        <v>1</v>
      </c>
      <c r="CD101">
        <v>0</v>
      </c>
      <c r="CG101" s="87">
        <v>0</v>
      </c>
      <c r="CH101" s="102">
        <v>0</v>
      </c>
    </row>
    <row r="102" spans="1:86" x14ac:dyDescent="0.35">
      <c r="A102" t="s">
        <v>154</v>
      </c>
      <c r="B102" t="s">
        <v>155</v>
      </c>
      <c r="C102">
        <v>0</v>
      </c>
      <c r="D102">
        <v>0</v>
      </c>
      <c r="E102">
        <v>0</v>
      </c>
      <c r="F102">
        <v>0</v>
      </c>
      <c r="G102">
        <v>0</v>
      </c>
      <c r="H102">
        <v>0</v>
      </c>
      <c r="I102">
        <v>0</v>
      </c>
      <c r="J102">
        <v>0</v>
      </c>
      <c r="K102">
        <v>0</v>
      </c>
      <c r="L102">
        <v>0</v>
      </c>
      <c r="M102">
        <v>4</v>
      </c>
      <c r="N102">
        <v>14</v>
      </c>
      <c r="O102">
        <v>0</v>
      </c>
      <c r="P102">
        <v>0</v>
      </c>
      <c r="Q102">
        <v>0</v>
      </c>
      <c r="R102">
        <v>0</v>
      </c>
      <c r="S102">
        <v>0</v>
      </c>
      <c r="T102">
        <v>0</v>
      </c>
      <c r="U102">
        <v>0</v>
      </c>
      <c r="V102">
        <v>0</v>
      </c>
      <c r="W102">
        <v>0</v>
      </c>
      <c r="X102">
        <v>0</v>
      </c>
      <c r="Y102">
        <v>0.33200000000000002</v>
      </c>
      <c r="Z102">
        <v>0</v>
      </c>
      <c r="AA102">
        <v>0</v>
      </c>
      <c r="AB102">
        <v>0</v>
      </c>
      <c r="AC102">
        <v>0</v>
      </c>
      <c r="AD102">
        <v>0</v>
      </c>
      <c r="AE102">
        <v>0</v>
      </c>
      <c r="AF102">
        <v>0</v>
      </c>
      <c r="AG102">
        <v>0</v>
      </c>
      <c r="AH102">
        <v>0</v>
      </c>
      <c r="AI102">
        <v>0</v>
      </c>
      <c r="AJ102">
        <v>0</v>
      </c>
      <c r="AK102">
        <v>0</v>
      </c>
      <c r="AL102">
        <v>0.3</v>
      </c>
      <c r="AM102">
        <v>0</v>
      </c>
      <c r="AO102">
        <v>18.632000000000001</v>
      </c>
      <c r="AP102">
        <v>18.632000000000001</v>
      </c>
      <c r="AQ102">
        <v>12.253</v>
      </c>
      <c r="AR102">
        <v>0</v>
      </c>
      <c r="AS102">
        <v>0</v>
      </c>
      <c r="AT102" s="87">
        <v>0.65763203091455558</v>
      </c>
      <c r="AV102" t="s">
        <v>629</v>
      </c>
      <c r="BA102">
        <v>0.3</v>
      </c>
      <c r="BB102">
        <v>0</v>
      </c>
      <c r="BC102">
        <v>18</v>
      </c>
      <c r="BD102">
        <v>0</v>
      </c>
      <c r="BF102">
        <v>18.332000000000001</v>
      </c>
      <c r="BI102">
        <v>0</v>
      </c>
      <c r="BJ102">
        <v>0</v>
      </c>
      <c r="BK102">
        <v>18.332000000000001</v>
      </c>
      <c r="BL102">
        <v>0</v>
      </c>
      <c r="BM102">
        <v>0.3</v>
      </c>
      <c r="BN102">
        <v>0</v>
      </c>
      <c r="BO102">
        <v>0</v>
      </c>
      <c r="BP102">
        <v>0</v>
      </c>
      <c r="BQ102" t="s">
        <v>625</v>
      </c>
      <c r="BR102" t="s">
        <v>625</v>
      </c>
      <c r="BS102">
        <v>18.632000000000001</v>
      </c>
      <c r="BV102" s="87">
        <v>0</v>
      </c>
      <c r="BW102" s="87">
        <v>0</v>
      </c>
      <c r="BX102" s="87">
        <v>1</v>
      </c>
      <c r="BY102" s="87">
        <v>0</v>
      </c>
      <c r="CA102" s="87">
        <v>1</v>
      </c>
      <c r="CD102">
        <v>0</v>
      </c>
      <c r="CG102" s="87">
        <v>0</v>
      </c>
      <c r="CH102" s="102">
        <v>0</v>
      </c>
    </row>
    <row r="103" spans="1:86" x14ac:dyDescent="0.35">
      <c r="A103" t="s">
        <v>154</v>
      </c>
      <c r="B103" t="s">
        <v>156</v>
      </c>
      <c r="C103">
        <v>0</v>
      </c>
      <c r="D103">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0.35499999999999998</v>
      </c>
      <c r="Z103">
        <v>0</v>
      </c>
      <c r="AA103">
        <v>0</v>
      </c>
      <c r="AB103">
        <v>0</v>
      </c>
      <c r="AC103">
        <v>0</v>
      </c>
      <c r="AD103">
        <v>9.7964699999999993</v>
      </c>
      <c r="AE103">
        <v>0</v>
      </c>
      <c r="AF103">
        <v>0</v>
      </c>
      <c r="AG103">
        <v>0</v>
      </c>
      <c r="AH103">
        <v>0</v>
      </c>
      <c r="AI103">
        <v>0</v>
      </c>
      <c r="AJ103">
        <v>0</v>
      </c>
      <c r="AK103">
        <v>0</v>
      </c>
      <c r="AL103">
        <v>3.9E-2</v>
      </c>
      <c r="AM103">
        <v>0</v>
      </c>
      <c r="AO103">
        <v>10.190469999999999</v>
      </c>
      <c r="AP103">
        <v>10.190469999999999</v>
      </c>
      <c r="AQ103">
        <v>7.2809999999999997</v>
      </c>
      <c r="AR103">
        <v>0</v>
      </c>
      <c r="AS103">
        <v>0</v>
      </c>
      <c r="AT103" s="87">
        <v>0.71449108824224983</v>
      </c>
      <c r="AV103" t="s">
        <v>629</v>
      </c>
      <c r="BA103">
        <v>3.9E-2</v>
      </c>
      <c r="BB103">
        <v>9.7964699999999993</v>
      </c>
      <c r="BC103">
        <v>0</v>
      </c>
      <c r="BD103">
        <v>0</v>
      </c>
      <c r="BF103">
        <v>10.15147</v>
      </c>
      <c r="BI103">
        <v>0</v>
      </c>
      <c r="BJ103">
        <v>0</v>
      </c>
      <c r="BK103">
        <v>10.15147</v>
      </c>
      <c r="BL103">
        <v>0</v>
      </c>
      <c r="BM103">
        <v>3.9E-2</v>
      </c>
      <c r="BN103">
        <v>0</v>
      </c>
      <c r="BO103">
        <v>0</v>
      </c>
      <c r="BP103">
        <v>0</v>
      </c>
      <c r="BQ103" t="s">
        <v>625</v>
      </c>
      <c r="BR103" t="s">
        <v>625</v>
      </c>
      <c r="BS103">
        <v>10.190469999999999</v>
      </c>
      <c r="BV103" s="87">
        <v>0</v>
      </c>
      <c r="BW103" s="87">
        <v>0</v>
      </c>
      <c r="BX103" s="87">
        <v>1</v>
      </c>
      <c r="BY103" s="87">
        <v>0</v>
      </c>
      <c r="CA103" s="87">
        <v>1</v>
      </c>
      <c r="CD103">
        <v>0</v>
      </c>
      <c r="CG103" s="87">
        <v>0</v>
      </c>
      <c r="CH103" s="102">
        <v>0</v>
      </c>
    </row>
    <row r="104" spans="1:86" x14ac:dyDescent="0.35">
      <c r="A104" t="s">
        <v>154</v>
      </c>
      <c r="B104" t="s">
        <v>157</v>
      </c>
      <c r="C104">
        <v>0</v>
      </c>
      <c r="D104">
        <v>0</v>
      </c>
      <c r="E104">
        <v>0</v>
      </c>
      <c r="F104">
        <v>0</v>
      </c>
      <c r="G104">
        <v>0</v>
      </c>
      <c r="H104">
        <v>0</v>
      </c>
      <c r="I104">
        <v>0</v>
      </c>
      <c r="J104">
        <v>0</v>
      </c>
      <c r="K104">
        <v>0</v>
      </c>
      <c r="L104">
        <v>0</v>
      </c>
      <c r="M104">
        <v>0</v>
      </c>
      <c r="N104">
        <v>0</v>
      </c>
      <c r="O104">
        <v>0</v>
      </c>
      <c r="P104">
        <v>0</v>
      </c>
      <c r="Q104">
        <v>0</v>
      </c>
      <c r="R104">
        <v>0</v>
      </c>
      <c r="S104">
        <v>0</v>
      </c>
      <c r="T104">
        <v>0</v>
      </c>
      <c r="U104">
        <v>0</v>
      </c>
      <c r="V104">
        <v>0</v>
      </c>
      <c r="W104">
        <v>5.0999999999999996</v>
      </c>
      <c r="X104">
        <v>0</v>
      </c>
      <c r="Y104">
        <v>0.1</v>
      </c>
      <c r="Z104">
        <v>0</v>
      </c>
      <c r="AA104">
        <v>0</v>
      </c>
      <c r="AB104">
        <v>0</v>
      </c>
      <c r="AC104">
        <v>0</v>
      </c>
      <c r="AD104">
        <v>0</v>
      </c>
      <c r="AE104">
        <v>0</v>
      </c>
      <c r="AF104">
        <v>0</v>
      </c>
      <c r="AG104">
        <v>0</v>
      </c>
      <c r="AH104">
        <v>0</v>
      </c>
      <c r="AI104">
        <v>0</v>
      </c>
      <c r="AJ104">
        <v>14.356999999999999</v>
      </c>
      <c r="AK104">
        <v>0</v>
      </c>
      <c r="AL104">
        <v>2.0000000000000001E-4</v>
      </c>
      <c r="AM104">
        <v>0</v>
      </c>
      <c r="AO104">
        <v>19.557199999999998</v>
      </c>
      <c r="AP104">
        <v>19.557199999999998</v>
      </c>
      <c r="AQ104">
        <v>14.398999999999999</v>
      </c>
      <c r="AR104">
        <v>0</v>
      </c>
      <c r="AS104">
        <v>0</v>
      </c>
      <c r="AT104" s="87">
        <v>0.73625058801873478</v>
      </c>
      <c r="AV104" t="s">
        <v>629</v>
      </c>
      <c r="BA104">
        <v>2.0000000000000001E-4</v>
      </c>
      <c r="BB104">
        <v>0</v>
      </c>
      <c r="BC104">
        <v>0</v>
      </c>
      <c r="BD104">
        <v>0</v>
      </c>
      <c r="BF104">
        <v>5.1999999999999993</v>
      </c>
      <c r="BI104">
        <v>0</v>
      </c>
      <c r="BJ104">
        <v>0</v>
      </c>
      <c r="BK104">
        <v>5.1999999999999993</v>
      </c>
      <c r="BL104">
        <v>14.356999999999999</v>
      </c>
      <c r="BM104">
        <v>2.0000000000000001E-4</v>
      </c>
      <c r="BN104">
        <v>0</v>
      </c>
      <c r="BO104">
        <v>0</v>
      </c>
      <c r="BP104">
        <v>0</v>
      </c>
      <c r="BQ104" t="s">
        <v>625</v>
      </c>
      <c r="BR104" t="s">
        <v>625</v>
      </c>
      <c r="BS104">
        <v>19.557199999999998</v>
      </c>
      <c r="BV104" s="87">
        <v>0</v>
      </c>
      <c r="BW104" s="87">
        <v>0</v>
      </c>
      <c r="BX104" s="87">
        <v>0.26589695866483953</v>
      </c>
      <c r="BY104" s="87">
        <v>0.73410304133516047</v>
      </c>
      <c r="CA104" s="87">
        <v>1</v>
      </c>
      <c r="CD104">
        <v>0</v>
      </c>
      <c r="CG104" s="87">
        <v>0</v>
      </c>
      <c r="CH104" s="102">
        <v>0</v>
      </c>
    </row>
    <row r="105" spans="1:86" x14ac:dyDescent="0.35">
      <c r="A105" t="s">
        <v>154</v>
      </c>
      <c r="B105" t="s">
        <v>158</v>
      </c>
      <c r="C105">
        <v>0</v>
      </c>
      <c r="D105">
        <v>0</v>
      </c>
      <c r="E105">
        <v>0</v>
      </c>
      <c r="F105">
        <v>0</v>
      </c>
      <c r="G105">
        <v>0</v>
      </c>
      <c r="H105">
        <v>0</v>
      </c>
      <c r="I105">
        <v>0</v>
      </c>
      <c r="J105">
        <v>0.62588200000000005</v>
      </c>
      <c r="K105">
        <v>0</v>
      </c>
      <c r="L105">
        <v>0</v>
      </c>
      <c r="M105">
        <v>32.234999999999999</v>
      </c>
      <c r="N105">
        <v>95.616</v>
      </c>
      <c r="O105">
        <v>0</v>
      </c>
      <c r="P105">
        <v>13.898</v>
      </c>
      <c r="Q105">
        <v>0</v>
      </c>
      <c r="R105">
        <v>0</v>
      </c>
      <c r="S105">
        <v>0</v>
      </c>
      <c r="T105">
        <v>0</v>
      </c>
      <c r="U105">
        <v>0</v>
      </c>
      <c r="V105">
        <v>0</v>
      </c>
      <c r="W105">
        <v>5.2729999999999997</v>
      </c>
      <c r="X105">
        <v>0</v>
      </c>
      <c r="Y105">
        <v>4.0000000000000001E-3</v>
      </c>
      <c r="Z105">
        <v>0</v>
      </c>
      <c r="AA105">
        <v>0</v>
      </c>
      <c r="AB105">
        <v>0</v>
      </c>
      <c r="AC105">
        <v>0</v>
      </c>
      <c r="AD105">
        <v>0</v>
      </c>
      <c r="AE105">
        <v>0</v>
      </c>
      <c r="AF105">
        <v>0</v>
      </c>
      <c r="AG105">
        <v>13.727</v>
      </c>
      <c r="AH105">
        <v>22.129000000000001</v>
      </c>
      <c r="AI105">
        <v>39.442</v>
      </c>
      <c r="AJ105">
        <v>0</v>
      </c>
      <c r="AK105">
        <v>0</v>
      </c>
      <c r="AL105">
        <v>4.6710000000000003</v>
      </c>
      <c r="AM105">
        <v>0</v>
      </c>
      <c r="AO105">
        <v>227.62088199999997</v>
      </c>
      <c r="AP105">
        <v>227.62088199999997</v>
      </c>
      <c r="AQ105">
        <v>177.59800000000001</v>
      </c>
      <c r="AR105">
        <v>0</v>
      </c>
      <c r="AS105">
        <v>0</v>
      </c>
      <c r="AT105" s="87">
        <v>0.78023597149579638</v>
      </c>
      <c r="AV105" t="s">
        <v>629</v>
      </c>
      <c r="BA105">
        <v>18.398</v>
      </c>
      <c r="BB105">
        <v>0</v>
      </c>
      <c r="BC105">
        <v>141.749</v>
      </c>
      <c r="BD105">
        <v>0</v>
      </c>
      <c r="BF105">
        <v>147.02599999999998</v>
      </c>
      <c r="BI105">
        <v>0</v>
      </c>
      <c r="BJ105">
        <v>0</v>
      </c>
      <c r="BK105">
        <v>147.02599999999998</v>
      </c>
      <c r="BL105">
        <v>62.196882000000002</v>
      </c>
      <c r="BM105">
        <v>18.398</v>
      </c>
      <c r="BN105">
        <v>0</v>
      </c>
      <c r="BO105">
        <v>0</v>
      </c>
      <c r="BP105">
        <v>0</v>
      </c>
      <c r="BQ105" t="s">
        <v>625</v>
      </c>
      <c r="BR105" t="s">
        <v>625</v>
      </c>
      <c r="BS105">
        <v>227.62088199999997</v>
      </c>
      <c r="BV105" s="87">
        <v>0</v>
      </c>
      <c r="BW105" s="87">
        <v>0</v>
      </c>
      <c r="BX105" s="87">
        <v>0.7267523021020541</v>
      </c>
      <c r="BY105" s="87">
        <v>0.27324769789794601</v>
      </c>
      <c r="CA105" s="87">
        <v>1</v>
      </c>
      <c r="CD105">
        <v>0</v>
      </c>
      <c r="CG105" s="87">
        <v>0</v>
      </c>
      <c r="CH105" s="102">
        <v>0</v>
      </c>
    </row>
    <row r="106" spans="1:86" x14ac:dyDescent="0.35">
      <c r="A106" t="s">
        <v>159</v>
      </c>
      <c r="B106" t="s">
        <v>160</v>
      </c>
      <c r="C106">
        <v>0</v>
      </c>
      <c r="D106">
        <v>1.4</v>
      </c>
      <c r="E106">
        <v>0</v>
      </c>
      <c r="F106">
        <v>0</v>
      </c>
      <c r="G106">
        <v>0</v>
      </c>
      <c r="H106">
        <v>0</v>
      </c>
      <c r="I106">
        <v>0</v>
      </c>
      <c r="J106">
        <v>0</v>
      </c>
      <c r="K106">
        <v>0</v>
      </c>
      <c r="L106">
        <v>0</v>
      </c>
      <c r="M106">
        <v>3.69293</v>
      </c>
      <c r="N106">
        <v>0</v>
      </c>
      <c r="O106">
        <v>48.987900000000003</v>
      </c>
      <c r="P106">
        <v>98.729500000000002</v>
      </c>
      <c r="Q106">
        <v>0</v>
      </c>
      <c r="R106">
        <v>9.4291499999999999</v>
      </c>
      <c r="S106">
        <v>0</v>
      </c>
      <c r="T106">
        <v>0</v>
      </c>
      <c r="U106">
        <v>0</v>
      </c>
      <c r="V106">
        <v>0</v>
      </c>
      <c r="W106">
        <v>0</v>
      </c>
      <c r="X106">
        <v>0</v>
      </c>
      <c r="Y106">
        <v>0</v>
      </c>
      <c r="Z106">
        <v>0</v>
      </c>
      <c r="AA106">
        <v>0</v>
      </c>
      <c r="AB106">
        <v>0</v>
      </c>
      <c r="AC106">
        <v>0</v>
      </c>
      <c r="AD106">
        <v>0</v>
      </c>
      <c r="AE106">
        <v>2.05328</v>
      </c>
      <c r="AF106">
        <v>0</v>
      </c>
      <c r="AG106">
        <v>0</v>
      </c>
      <c r="AH106">
        <v>0</v>
      </c>
      <c r="AI106">
        <v>20</v>
      </c>
      <c r="AJ106">
        <v>0</v>
      </c>
      <c r="AK106">
        <v>0</v>
      </c>
      <c r="AL106">
        <v>6.2564099999999998</v>
      </c>
      <c r="AM106">
        <v>0</v>
      </c>
      <c r="AO106">
        <v>190.54917</v>
      </c>
      <c r="AP106">
        <v>190.54917</v>
      </c>
      <c r="AQ106">
        <v>141.19999999999999</v>
      </c>
      <c r="AR106">
        <v>0</v>
      </c>
      <c r="AS106">
        <v>0</v>
      </c>
      <c r="AT106" s="87">
        <v>0.74101608524455909</v>
      </c>
      <c r="AV106" t="s">
        <v>629</v>
      </c>
      <c r="BA106">
        <v>6.2564099999999998</v>
      </c>
      <c r="BB106">
        <v>0</v>
      </c>
      <c r="BC106">
        <v>151.41032999999999</v>
      </c>
      <c r="BD106">
        <v>9.4291499999999999</v>
      </c>
      <c r="BF106">
        <v>160.83947999999998</v>
      </c>
      <c r="BI106">
        <v>1.4</v>
      </c>
      <c r="BJ106">
        <v>2.05328</v>
      </c>
      <c r="BK106">
        <v>160.83947999999998</v>
      </c>
      <c r="BL106">
        <v>20</v>
      </c>
      <c r="BM106">
        <v>6.2564099999999998</v>
      </c>
      <c r="BN106">
        <v>0</v>
      </c>
      <c r="BO106">
        <v>0</v>
      </c>
      <c r="BP106">
        <v>0</v>
      </c>
      <c r="BQ106" t="s">
        <v>625</v>
      </c>
      <c r="BR106" t="s">
        <v>625</v>
      </c>
      <c r="BS106">
        <v>190.54916999999998</v>
      </c>
      <c r="BV106" s="87">
        <v>7.3471849811783492E-3</v>
      </c>
      <c r="BW106" s="87">
        <v>1.0775591412967059E-2</v>
      </c>
      <c r="BX106" s="87">
        <v>0.87691743816044954</v>
      </c>
      <c r="BY106" s="87">
        <v>0.104959785445405</v>
      </c>
      <c r="CA106" s="87">
        <v>0.99999999999999989</v>
      </c>
      <c r="CD106">
        <v>7.34719E-3</v>
      </c>
      <c r="CG106" s="87">
        <v>5.0188216508054162E-9</v>
      </c>
      <c r="CH106" s="102">
        <v>0</v>
      </c>
    </row>
    <row r="107" spans="1:86" x14ac:dyDescent="0.35">
      <c r="A107" t="s">
        <v>159</v>
      </c>
      <c r="B107" t="s">
        <v>161</v>
      </c>
      <c r="C107">
        <v>0</v>
      </c>
      <c r="D107">
        <v>0</v>
      </c>
      <c r="E107">
        <v>0</v>
      </c>
      <c r="F107">
        <v>0</v>
      </c>
      <c r="G107">
        <v>0</v>
      </c>
      <c r="H107">
        <v>0</v>
      </c>
      <c r="I107">
        <v>0</v>
      </c>
      <c r="J107">
        <v>0</v>
      </c>
      <c r="K107">
        <v>0</v>
      </c>
      <c r="L107">
        <v>0</v>
      </c>
      <c r="M107">
        <v>6.7687899999999995E-2</v>
      </c>
      <c r="N107">
        <v>0</v>
      </c>
      <c r="O107">
        <v>0.91002700000000003</v>
      </c>
      <c r="P107">
        <v>1.8426199999999999</v>
      </c>
      <c r="Q107">
        <v>0</v>
      </c>
      <c r="R107">
        <v>0.17601700000000001</v>
      </c>
      <c r="S107">
        <v>0</v>
      </c>
      <c r="T107">
        <v>0</v>
      </c>
      <c r="U107">
        <v>0</v>
      </c>
      <c r="V107">
        <v>0</v>
      </c>
      <c r="W107">
        <v>0</v>
      </c>
      <c r="X107">
        <v>0</v>
      </c>
      <c r="Y107">
        <v>0</v>
      </c>
      <c r="Z107">
        <v>0</v>
      </c>
      <c r="AA107">
        <v>0</v>
      </c>
      <c r="AB107">
        <v>0</v>
      </c>
      <c r="AC107">
        <v>0</v>
      </c>
      <c r="AD107">
        <v>0</v>
      </c>
      <c r="AE107">
        <v>0</v>
      </c>
      <c r="AF107">
        <v>0</v>
      </c>
      <c r="AG107">
        <v>0</v>
      </c>
      <c r="AH107">
        <v>0</v>
      </c>
      <c r="AI107">
        <v>0.37</v>
      </c>
      <c r="AJ107">
        <v>0</v>
      </c>
      <c r="AK107">
        <v>0</v>
      </c>
      <c r="AL107">
        <v>0.115978</v>
      </c>
      <c r="AM107">
        <v>0</v>
      </c>
      <c r="AO107">
        <v>3.4823298999999999</v>
      </c>
      <c r="AP107">
        <v>3.4823298999999999</v>
      </c>
      <c r="AQ107">
        <v>2.64</v>
      </c>
      <c r="AR107">
        <v>0</v>
      </c>
      <c r="AS107">
        <v>0</v>
      </c>
      <c r="AT107" s="87">
        <v>0.75811312420457355</v>
      </c>
      <c r="AV107" t="s">
        <v>629</v>
      </c>
      <c r="BA107">
        <v>0.115978</v>
      </c>
      <c r="BB107">
        <v>0</v>
      </c>
      <c r="BC107">
        <v>2.8203348999999998</v>
      </c>
      <c r="BD107">
        <v>0.17601700000000001</v>
      </c>
      <c r="BF107">
        <v>2.9963518999999996</v>
      </c>
      <c r="BI107">
        <v>0</v>
      </c>
      <c r="BJ107">
        <v>0</v>
      </c>
      <c r="BK107">
        <v>2.9963518999999996</v>
      </c>
      <c r="BL107">
        <v>0.37</v>
      </c>
      <c r="BM107">
        <v>0.115978</v>
      </c>
      <c r="BN107">
        <v>0</v>
      </c>
      <c r="BO107">
        <v>0</v>
      </c>
      <c r="BP107">
        <v>0</v>
      </c>
      <c r="BQ107" t="s">
        <v>625</v>
      </c>
      <c r="BR107" t="s">
        <v>625</v>
      </c>
      <c r="BS107">
        <v>3.4823298999999999</v>
      </c>
      <c r="BV107" s="87">
        <v>0</v>
      </c>
      <c r="BW107" s="87">
        <v>0</v>
      </c>
      <c r="BX107" s="87">
        <v>0.8937492969864802</v>
      </c>
      <c r="BY107" s="87">
        <v>0.10625070301351977</v>
      </c>
      <c r="CA107" s="87">
        <v>1</v>
      </c>
      <c r="CD107">
        <v>0</v>
      </c>
      <c r="CG107" s="87">
        <v>0</v>
      </c>
      <c r="CH107" s="102">
        <v>0</v>
      </c>
    </row>
    <row r="108" spans="1:86" x14ac:dyDescent="0.35">
      <c r="A108" t="s">
        <v>162</v>
      </c>
      <c r="B108" t="s">
        <v>163</v>
      </c>
      <c r="C108">
        <v>0</v>
      </c>
      <c r="D108">
        <v>0</v>
      </c>
      <c r="E108">
        <v>0</v>
      </c>
      <c r="F108">
        <v>1.5835300000000001</v>
      </c>
      <c r="G108">
        <v>0</v>
      </c>
      <c r="H108">
        <v>0</v>
      </c>
      <c r="I108">
        <v>0</v>
      </c>
      <c r="J108">
        <v>0</v>
      </c>
      <c r="K108">
        <v>0</v>
      </c>
      <c r="L108">
        <v>67.529499999999999</v>
      </c>
      <c r="M108">
        <v>57.258299999999998</v>
      </c>
      <c r="N108">
        <v>25.1585</v>
      </c>
      <c r="O108">
        <v>0</v>
      </c>
      <c r="P108">
        <v>37.6907</v>
      </c>
      <c r="Q108">
        <v>179.50399999999999</v>
      </c>
      <c r="R108">
        <v>0</v>
      </c>
      <c r="S108">
        <v>0</v>
      </c>
      <c r="T108">
        <v>0</v>
      </c>
      <c r="U108">
        <v>0</v>
      </c>
      <c r="V108">
        <v>0</v>
      </c>
      <c r="W108">
        <v>4.3739999999999997</v>
      </c>
      <c r="X108">
        <v>0</v>
      </c>
      <c r="Y108">
        <v>0</v>
      </c>
      <c r="Z108">
        <v>0</v>
      </c>
      <c r="AA108">
        <v>0</v>
      </c>
      <c r="AB108">
        <v>0</v>
      </c>
      <c r="AC108">
        <v>0</v>
      </c>
      <c r="AD108">
        <v>0</v>
      </c>
      <c r="AE108">
        <v>0</v>
      </c>
      <c r="AF108">
        <v>0</v>
      </c>
      <c r="AG108">
        <v>0</v>
      </c>
      <c r="AH108">
        <v>0</v>
      </c>
      <c r="AI108">
        <v>61.314999999999998</v>
      </c>
      <c r="AJ108">
        <v>414.61099999999999</v>
      </c>
      <c r="AK108">
        <v>0</v>
      </c>
      <c r="AL108">
        <v>10.5726</v>
      </c>
      <c r="AM108">
        <v>0</v>
      </c>
      <c r="AO108">
        <v>859.59712999999988</v>
      </c>
      <c r="AP108">
        <v>859.59712999999988</v>
      </c>
      <c r="AQ108">
        <v>719.63400000000001</v>
      </c>
      <c r="AR108">
        <v>0</v>
      </c>
      <c r="AS108">
        <v>0</v>
      </c>
      <c r="AT108" s="87">
        <v>0.83717589890045363</v>
      </c>
      <c r="AV108" t="s">
        <v>629</v>
      </c>
      <c r="BA108">
        <v>10.5726</v>
      </c>
      <c r="BB108">
        <v>0</v>
      </c>
      <c r="BC108">
        <v>299.61149999999998</v>
      </c>
      <c r="BD108">
        <v>0</v>
      </c>
      <c r="BF108">
        <v>371.51499999999999</v>
      </c>
      <c r="BI108">
        <v>1.5835300000000001</v>
      </c>
      <c r="BJ108">
        <v>0</v>
      </c>
      <c r="BK108">
        <v>303.9855</v>
      </c>
      <c r="BL108">
        <v>543.45550000000003</v>
      </c>
      <c r="BM108">
        <v>10.5726</v>
      </c>
      <c r="BN108">
        <v>0</v>
      </c>
      <c r="BO108">
        <v>0</v>
      </c>
      <c r="BP108">
        <v>0</v>
      </c>
      <c r="BQ108" t="s">
        <v>625</v>
      </c>
      <c r="BR108" t="s">
        <v>625</v>
      </c>
      <c r="BS108">
        <v>859.59712999999999</v>
      </c>
      <c r="BV108" s="87">
        <v>1.8421769276963501E-3</v>
      </c>
      <c r="BW108" s="87">
        <v>0</v>
      </c>
      <c r="BX108" s="87">
        <v>0.36593665686156956</v>
      </c>
      <c r="BY108" s="87">
        <v>0.6322211662107341</v>
      </c>
      <c r="CA108" s="87">
        <v>1</v>
      </c>
      <c r="CD108">
        <v>1.8421799999999999E-3</v>
      </c>
      <c r="CG108" s="87">
        <v>3.0723036497683209E-9</v>
      </c>
      <c r="CH108" s="102">
        <v>0</v>
      </c>
    </row>
    <row r="109" spans="1:86" x14ac:dyDescent="0.35">
      <c r="A109" t="s">
        <v>164</v>
      </c>
      <c r="B109" t="s">
        <v>165</v>
      </c>
      <c r="C109">
        <v>0</v>
      </c>
      <c r="D109">
        <v>6.9470000000000001</v>
      </c>
      <c r="E109">
        <v>0</v>
      </c>
      <c r="F109">
        <v>15.757</v>
      </c>
      <c r="G109">
        <v>413.488</v>
      </c>
      <c r="H109">
        <v>0</v>
      </c>
      <c r="I109">
        <v>857.31200000000001</v>
      </c>
      <c r="J109">
        <v>0</v>
      </c>
      <c r="K109">
        <v>0</v>
      </c>
      <c r="L109">
        <v>0</v>
      </c>
      <c r="M109">
        <v>19.373999999999999</v>
      </c>
      <c r="N109">
        <v>35.103999999999999</v>
      </c>
      <c r="O109">
        <v>0</v>
      </c>
      <c r="P109">
        <v>11.518000000000001</v>
      </c>
      <c r="Q109">
        <v>11.904999999999999</v>
      </c>
      <c r="R109">
        <v>312.22699999999998</v>
      </c>
      <c r="S109">
        <v>0</v>
      </c>
      <c r="T109">
        <v>0</v>
      </c>
      <c r="U109">
        <v>0</v>
      </c>
      <c r="V109">
        <v>0</v>
      </c>
      <c r="W109">
        <v>21.782299999999999</v>
      </c>
      <c r="X109">
        <v>0.371</v>
      </c>
      <c r="Y109">
        <v>0</v>
      </c>
      <c r="Z109">
        <v>0</v>
      </c>
      <c r="AA109">
        <v>0</v>
      </c>
      <c r="AB109">
        <v>0</v>
      </c>
      <c r="AC109">
        <v>0</v>
      </c>
      <c r="AD109">
        <v>0</v>
      </c>
      <c r="AE109">
        <v>0</v>
      </c>
      <c r="AF109">
        <v>0</v>
      </c>
      <c r="AG109">
        <v>145.6</v>
      </c>
      <c r="AH109">
        <v>341.29899999999998</v>
      </c>
      <c r="AI109">
        <v>395.06799999999998</v>
      </c>
      <c r="AJ109">
        <v>1175.71</v>
      </c>
      <c r="AK109">
        <v>0</v>
      </c>
      <c r="AL109">
        <v>64.453000000000003</v>
      </c>
      <c r="AM109">
        <v>118.38500000000001</v>
      </c>
      <c r="AO109">
        <v>3827.9153000000001</v>
      </c>
      <c r="AP109">
        <v>3946.3003000000003</v>
      </c>
      <c r="AQ109">
        <v>3299.2</v>
      </c>
      <c r="AR109">
        <v>261.33004</v>
      </c>
      <c r="AS109">
        <v>214.34</v>
      </c>
      <c r="AT109" s="87">
        <v>0.83602355350402491</v>
      </c>
      <c r="AV109" t="s">
        <v>629</v>
      </c>
      <c r="BA109">
        <v>210.053</v>
      </c>
      <c r="BB109">
        <v>0</v>
      </c>
      <c r="BC109">
        <v>77.900999999999996</v>
      </c>
      <c r="BD109">
        <v>312.22699999999998</v>
      </c>
      <c r="BF109">
        <v>412.28129999999999</v>
      </c>
      <c r="BI109">
        <v>436.19200000000001</v>
      </c>
      <c r="BJ109">
        <v>0</v>
      </c>
      <c r="BK109">
        <v>411.91030000000001</v>
      </c>
      <c r="BL109">
        <v>2769.76</v>
      </c>
      <c r="BM109">
        <v>210.053</v>
      </c>
      <c r="BN109">
        <v>0</v>
      </c>
      <c r="BO109">
        <v>0.98370000000000002</v>
      </c>
      <c r="BP109">
        <v>118.38500000000001</v>
      </c>
      <c r="BQ109">
        <v>0</v>
      </c>
      <c r="BR109">
        <v>0</v>
      </c>
      <c r="BS109">
        <v>3946.3003000000003</v>
      </c>
      <c r="BV109" s="87">
        <v>0.1105318822290336</v>
      </c>
      <c r="BW109" s="87">
        <v>8.2359200109530434E-2</v>
      </c>
      <c r="BX109" s="87">
        <v>0.10524646689964268</v>
      </c>
      <c r="BY109" s="87">
        <v>0.70186245076179321</v>
      </c>
      <c r="CA109" s="87">
        <v>0.99999999999999989</v>
      </c>
      <c r="CD109">
        <v>0.11688</v>
      </c>
      <c r="CG109" s="87">
        <v>6.3481177709664022E-3</v>
      </c>
      <c r="CH109" s="102">
        <v>6.0000000000000053E-3</v>
      </c>
    </row>
    <row r="110" spans="1:86" x14ac:dyDescent="0.35">
      <c r="A110" t="s">
        <v>164</v>
      </c>
      <c r="B110" t="s">
        <v>170</v>
      </c>
      <c r="C110">
        <v>0</v>
      </c>
      <c r="D110">
        <v>0</v>
      </c>
      <c r="E110">
        <v>0</v>
      </c>
      <c r="F110">
        <v>0</v>
      </c>
      <c r="G110">
        <v>0</v>
      </c>
      <c r="H110">
        <v>0</v>
      </c>
      <c r="I110">
        <v>15.63</v>
      </c>
      <c r="J110">
        <v>0</v>
      </c>
      <c r="K110">
        <v>0</v>
      </c>
      <c r="L110">
        <v>0</v>
      </c>
      <c r="M110">
        <v>5.2750000000000004</v>
      </c>
      <c r="N110">
        <v>9.5579999999999998</v>
      </c>
      <c r="O110">
        <v>0</v>
      </c>
      <c r="P110">
        <v>3.1360000000000001</v>
      </c>
      <c r="Q110">
        <v>1.899</v>
      </c>
      <c r="R110">
        <v>13.379</v>
      </c>
      <c r="S110">
        <v>0</v>
      </c>
      <c r="T110">
        <v>0</v>
      </c>
      <c r="U110">
        <v>0</v>
      </c>
      <c r="V110">
        <v>0</v>
      </c>
      <c r="W110">
        <v>0</v>
      </c>
      <c r="X110">
        <v>0</v>
      </c>
      <c r="Y110">
        <v>0</v>
      </c>
      <c r="Z110">
        <v>0</v>
      </c>
      <c r="AA110">
        <v>0</v>
      </c>
      <c r="AB110">
        <v>0</v>
      </c>
      <c r="AC110">
        <v>0</v>
      </c>
      <c r="AD110">
        <v>0</v>
      </c>
      <c r="AE110">
        <v>0</v>
      </c>
      <c r="AF110">
        <v>0</v>
      </c>
      <c r="AG110">
        <v>0</v>
      </c>
      <c r="AH110">
        <v>0</v>
      </c>
      <c r="AI110">
        <v>13.084</v>
      </c>
      <c r="AJ110">
        <v>0</v>
      </c>
      <c r="AK110">
        <v>0</v>
      </c>
      <c r="AL110">
        <v>1.0643100000000001</v>
      </c>
      <c r="AM110">
        <v>0</v>
      </c>
      <c r="AO110">
        <v>63.025309999999998</v>
      </c>
      <c r="AP110">
        <v>63.025309999999998</v>
      </c>
      <c r="AQ110">
        <v>56.87</v>
      </c>
      <c r="AR110">
        <v>0</v>
      </c>
      <c r="AS110">
        <v>0</v>
      </c>
      <c r="AT110" s="87">
        <v>0.90233590283014875</v>
      </c>
      <c r="AV110" t="s">
        <v>629</v>
      </c>
      <c r="BA110">
        <v>1.0643100000000001</v>
      </c>
      <c r="BB110">
        <v>0</v>
      </c>
      <c r="BC110">
        <v>19.868000000000002</v>
      </c>
      <c r="BD110">
        <v>13.379</v>
      </c>
      <c r="BF110">
        <v>33.247</v>
      </c>
      <c r="BI110">
        <v>0</v>
      </c>
      <c r="BJ110">
        <v>0</v>
      </c>
      <c r="BK110">
        <v>33.247</v>
      </c>
      <c r="BL110">
        <v>28.713999999999999</v>
      </c>
      <c r="BM110">
        <v>1.0643100000000001</v>
      </c>
      <c r="BN110">
        <v>0</v>
      </c>
      <c r="BO110">
        <v>0</v>
      </c>
      <c r="BP110">
        <v>0</v>
      </c>
      <c r="BQ110" t="s">
        <v>625</v>
      </c>
      <c r="BR110" t="s">
        <v>625</v>
      </c>
      <c r="BS110">
        <v>63.025309999999998</v>
      </c>
      <c r="BV110" s="87">
        <v>0</v>
      </c>
      <c r="BW110" s="87">
        <v>0</v>
      </c>
      <c r="BX110" s="87">
        <v>0.54440525560286812</v>
      </c>
      <c r="BY110" s="87">
        <v>0.45559474439713188</v>
      </c>
      <c r="CA110" s="87">
        <v>1</v>
      </c>
      <c r="CD110">
        <v>0</v>
      </c>
      <c r="CG110" s="87">
        <v>0</v>
      </c>
      <c r="CH110" s="102">
        <v>0</v>
      </c>
    </row>
    <row r="111" spans="1:86" x14ac:dyDescent="0.35">
      <c r="A111" t="s">
        <v>164</v>
      </c>
      <c r="B111" t="s">
        <v>166</v>
      </c>
      <c r="C111">
        <v>0</v>
      </c>
      <c r="D111">
        <v>0</v>
      </c>
      <c r="E111">
        <v>0</v>
      </c>
      <c r="F111">
        <v>0</v>
      </c>
      <c r="G111">
        <v>0</v>
      </c>
      <c r="H111">
        <v>0</v>
      </c>
      <c r="I111">
        <v>0</v>
      </c>
      <c r="J111">
        <v>0</v>
      </c>
      <c r="K111">
        <v>0</v>
      </c>
      <c r="L111">
        <v>0</v>
      </c>
      <c r="M111">
        <v>45.475999999999999</v>
      </c>
      <c r="N111">
        <v>82.396000000000001</v>
      </c>
      <c r="O111">
        <v>0</v>
      </c>
      <c r="P111">
        <v>27.036000000000001</v>
      </c>
      <c r="Q111">
        <v>16.373000000000001</v>
      </c>
      <c r="R111">
        <v>0</v>
      </c>
      <c r="S111">
        <v>0</v>
      </c>
      <c r="T111">
        <v>0</v>
      </c>
      <c r="U111">
        <v>0</v>
      </c>
      <c r="V111">
        <v>0</v>
      </c>
      <c r="W111">
        <v>0.73599999999999999</v>
      </c>
      <c r="X111">
        <v>0</v>
      </c>
      <c r="Y111">
        <v>0</v>
      </c>
      <c r="Z111">
        <v>0</v>
      </c>
      <c r="AA111">
        <v>0</v>
      </c>
      <c r="AB111">
        <v>0</v>
      </c>
      <c r="AC111">
        <v>0</v>
      </c>
      <c r="AD111">
        <v>0</v>
      </c>
      <c r="AE111">
        <v>0</v>
      </c>
      <c r="AF111">
        <v>0</v>
      </c>
      <c r="AG111">
        <v>0</v>
      </c>
      <c r="AH111">
        <v>0</v>
      </c>
      <c r="AI111">
        <v>55.293999999999997</v>
      </c>
      <c r="AJ111">
        <v>0</v>
      </c>
      <c r="AK111">
        <v>0</v>
      </c>
      <c r="AL111">
        <v>3.9270999999999998</v>
      </c>
      <c r="AM111">
        <v>0</v>
      </c>
      <c r="AO111">
        <v>231.23809999999997</v>
      </c>
      <c r="AP111">
        <v>231.23809999999997</v>
      </c>
      <c r="AQ111">
        <v>215.71</v>
      </c>
      <c r="AR111">
        <v>0</v>
      </c>
      <c r="AS111">
        <v>0</v>
      </c>
      <c r="AT111" s="87">
        <v>0.93284800385403632</v>
      </c>
      <c r="AV111" t="s">
        <v>629</v>
      </c>
      <c r="BA111">
        <v>3.9270999999999998</v>
      </c>
      <c r="BB111">
        <v>0</v>
      </c>
      <c r="BC111">
        <v>171.28100000000001</v>
      </c>
      <c r="BD111">
        <v>0</v>
      </c>
      <c r="BF111">
        <v>172.017</v>
      </c>
      <c r="BI111">
        <v>0</v>
      </c>
      <c r="BJ111">
        <v>0</v>
      </c>
      <c r="BK111">
        <v>172.017</v>
      </c>
      <c r="BL111">
        <v>55.293999999999997</v>
      </c>
      <c r="BM111">
        <v>3.9270999999999998</v>
      </c>
      <c r="BN111">
        <v>0</v>
      </c>
      <c r="BO111">
        <v>0</v>
      </c>
      <c r="BP111">
        <v>0</v>
      </c>
      <c r="BQ111" t="s">
        <v>625</v>
      </c>
      <c r="BR111" t="s">
        <v>625</v>
      </c>
      <c r="BS111">
        <v>231.23809999999997</v>
      </c>
      <c r="BV111" s="87">
        <v>0</v>
      </c>
      <c r="BW111" s="87">
        <v>0</v>
      </c>
      <c r="BX111" s="87">
        <v>0.76087850574797156</v>
      </c>
      <c r="BY111" s="87">
        <v>0.23912149425202855</v>
      </c>
      <c r="CA111" s="87">
        <v>1</v>
      </c>
      <c r="CD111">
        <v>0</v>
      </c>
      <c r="CG111" s="87">
        <v>0</v>
      </c>
      <c r="CH111" s="102">
        <v>0</v>
      </c>
    </row>
    <row r="112" spans="1:86" x14ac:dyDescent="0.35">
      <c r="A112" t="s">
        <v>171</v>
      </c>
      <c r="B112" t="s">
        <v>172</v>
      </c>
      <c r="C112">
        <v>0</v>
      </c>
      <c r="D112">
        <v>5.85</v>
      </c>
      <c r="E112">
        <v>0</v>
      </c>
      <c r="F112">
        <v>0</v>
      </c>
      <c r="G112">
        <v>0</v>
      </c>
      <c r="H112">
        <v>0</v>
      </c>
      <c r="I112">
        <v>0</v>
      </c>
      <c r="J112">
        <v>0</v>
      </c>
      <c r="K112">
        <v>0</v>
      </c>
      <c r="L112">
        <v>0.55000000000000004</v>
      </c>
      <c r="M112">
        <v>54.92</v>
      </c>
      <c r="N112">
        <v>72.53</v>
      </c>
      <c r="O112">
        <v>0</v>
      </c>
      <c r="P112">
        <v>0</v>
      </c>
      <c r="Q112">
        <v>17.440000000000001</v>
      </c>
      <c r="R112">
        <v>0</v>
      </c>
      <c r="S112">
        <v>0</v>
      </c>
      <c r="T112">
        <v>0</v>
      </c>
      <c r="U112">
        <v>0</v>
      </c>
      <c r="V112">
        <v>0</v>
      </c>
      <c r="W112">
        <v>0</v>
      </c>
      <c r="X112">
        <v>0</v>
      </c>
      <c r="Y112">
        <v>0</v>
      </c>
      <c r="Z112">
        <v>0</v>
      </c>
      <c r="AA112">
        <v>0</v>
      </c>
      <c r="AB112">
        <v>0</v>
      </c>
      <c r="AC112">
        <v>0</v>
      </c>
      <c r="AD112">
        <v>0</v>
      </c>
      <c r="AE112">
        <v>0</v>
      </c>
      <c r="AF112">
        <v>0</v>
      </c>
      <c r="AG112">
        <v>0</v>
      </c>
      <c r="AH112">
        <v>0</v>
      </c>
      <c r="AI112">
        <v>13.18</v>
      </c>
      <c r="AJ112">
        <v>0</v>
      </c>
      <c r="AK112">
        <v>0</v>
      </c>
      <c r="AL112">
        <v>3.55</v>
      </c>
      <c r="AM112">
        <v>0</v>
      </c>
      <c r="AO112">
        <v>168.02</v>
      </c>
      <c r="AP112">
        <v>168.02</v>
      </c>
      <c r="AQ112">
        <v>131.08699999999999</v>
      </c>
      <c r="AR112">
        <v>0</v>
      </c>
      <c r="AS112">
        <v>0</v>
      </c>
      <c r="AT112" s="87">
        <v>0.78018688251398627</v>
      </c>
      <c r="AV112" t="s">
        <v>629</v>
      </c>
      <c r="BA112">
        <v>3.55</v>
      </c>
      <c r="BB112">
        <v>0</v>
      </c>
      <c r="BC112">
        <v>144.89000000000001</v>
      </c>
      <c r="BD112">
        <v>0</v>
      </c>
      <c r="BF112">
        <v>145.44</v>
      </c>
      <c r="BI112">
        <v>5.85</v>
      </c>
      <c r="BJ112">
        <v>0</v>
      </c>
      <c r="BK112">
        <v>144.89000000000001</v>
      </c>
      <c r="BL112">
        <v>13.73</v>
      </c>
      <c r="BM112">
        <v>3.55</v>
      </c>
      <c r="BN112">
        <v>0</v>
      </c>
      <c r="BO112">
        <v>0</v>
      </c>
      <c r="BP112">
        <v>0</v>
      </c>
      <c r="BQ112" t="s">
        <v>625</v>
      </c>
      <c r="BR112" t="s">
        <v>625</v>
      </c>
      <c r="BS112">
        <v>168.02</v>
      </c>
      <c r="BV112" s="87">
        <v>3.4817283656707533E-2</v>
      </c>
      <c r="BW112" s="87">
        <v>0</v>
      </c>
      <c r="BX112" s="87">
        <v>0.88346625401737899</v>
      </c>
      <c r="BY112" s="87">
        <v>8.1716462325913578E-2</v>
      </c>
      <c r="CA112" s="87">
        <v>1.0000000000000002</v>
      </c>
      <c r="CD112">
        <v>3.4817300000000002E-2</v>
      </c>
      <c r="CG112" s="87">
        <v>1.6343292469356285E-8</v>
      </c>
      <c r="CH112" s="102">
        <v>0</v>
      </c>
    </row>
    <row r="113" spans="1:86" x14ac:dyDescent="0.35">
      <c r="A113" t="s">
        <v>171</v>
      </c>
      <c r="B113" t="s">
        <v>173</v>
      </c>
      <c r="C113">
        <v>0</v>
      </c>
      <c r="D113">
        <v>2.3E-2</v>
      </c>
      <c r="E113">
        <v>0</v>
      </c>
      <c r="F113">
        <v>0</v>
      </c>
      <c r="G113">
        <v>0</v>
      </c>
      <c r="H113">
        <v>0</v>
      </c>
      <c r="I113">
        <v>0</v>
      </c>
      <c r="J113">
        <v>0</v>
      </c>
      <c r="K113">
        <v>0</v>
      </c>
      <c r="L113">
        <v>0</v>
      </c>
      <c r="M113">
        <v>0</v>
      </c>
      <c r="N113">
        <v>0</v>
      </c>
      <c r="O113">
        <v>0</v>
      </c>
      <c r="P113">
        <v>0</v>
      </c>
      <c r="Q113">
        <v>0</v>
      </c>
      <c r="R113">
        <v>0.36599999999999999</v>
      </c>
      <c r="S113">
        <v>0</v>
      </c>
      <c r="T113">
        <v>0</v>
      </c>
      <c r="U113">
        <v>0</v>
      </c>
      <c r="V113">
        <v>0</v>
      </c>
      <c r="W113">
        <v>0</v>
      </c>
      <c r="X113">
        <v>0</v>
      </c>
      <c r="Y113">
        <v>0</v>
      </c>
      <c r="Z113">
        <v>0</v>
      </c>
      <c r="AA113">
        <v>0</v>
      </c>
      <c r="AB113">
        <v>0</v>
      </c>
      <c r="AC113">
        <v>0</v>
      </c>
      <c r="AD113">
        <v>0</v>
      </c>
      <c r="AE113">
        <v>0</v>
      </c>
      <c r="AF113">
        <v>0</v>
      </c>
      <c r="AG113">
        <v>0</v>
      </c>
      <c r="AH113">
        <v>0</v>
      </c>
      <c r="AI113">
        <v>0</v>
      </c>
      <c r="AJ113">
        <v>2.89</v>
      </c>
      <c r="AK113">
        <v>0</v>
      </c>
      <c r="AL113">
        <v>0.01</v>
      </c>
      <c r="AM113">
        <v>0</v>
      </c>
      <c r="AO113">
        <v>3.2889999999999997</v>
      </c>
      <c r="AP113">
        <v>3.2889999999999997</v>
      </c>
      <c r="AQ113">
        <v>2.4249999999999998</v>
      </c>
      <c r="AR113">
        <v>0</v>
      </c>
      <c r="AS113">
        <v>0</v>
      </c>
      <c r="AT113" s="87">
        <v>0.7373061720887808</v>
      </c>
      <c r="AV113" t="s">
        <v>629</v>
      </c>
      <c r="BA113">
        <v>0.01</v>
      </c>
      <c r="BB113">
        <v>0</v>
      </c>
      <c r="BC113">
        <v>0</v>
      </c>
      <c r="BD113">
        <v>0.36599999999999999</v>
      </c>
      <c r="BF113">
        <v>0.36599999999999999</v>
      </c>
      <c r="BI113">
        <v>2.3E-2</v>
      </c>
      <c r="BJ113">
        <v>0</v>
      </c>
      <c r="BK113">
        <v>0.36599999999999999</v>
      </c>
      <c r="BL113">
        <v>2.89</v>
      </c>
      <c r="BM113">
        <v>0.01</v>
      </c>
      <c r="BN113">
        <v>0</v>
      </c>
      <c r="BO113">
        <v>0</v>
      </c>
      <c r="BP113">
        <v>0</v>
      </c>
      <c r="BQ113" t="s">
        <v>625</v>
      </c>
      <c r="BR113" t="s">
        <v>625</v>
      </c>
      <c r="BS113">
        <v>3.2889999999999997</v>
      </c>
      <c r="BV113" s="87">
        <v>6.9930069930069939E-3</v>
      </c>
      <c r="BW113" s="87">
        <v>0</v>
      </c>
      <c r="BX113" s="87">
        <v>0.11432046214654912</v>
      </c>
      <c r="BY113" s="87">
        <v>0.87868653086044402</v>
      </c>
      <c r="CA113" s="87">
        <v>1.0000000000000002</v>
      </c>
      <c r="CD113">
        <v>6.99301E-3</v>
      </c>
      <c r="CG113" s="87">
        <v>3.006993006156311E-9</v>
      </c>
      <c r="CH113" s="102">
        <v>0</v>
      </c>
    </row>
    <row r="114" spans="1:86" x14ac:dyDescent="0.35">
      <c r="A114" t="s">
        <v>174</v>
      </c>
      <c r="B114" t="s">
        <v>176</v>
      </c>
      <c r="C114">
        <v>0</v>
      </c>
      <c r="D114">
        <v>0</v>
      </c>
      <c r="E114">
        <v>0</v>
      </c>
      <c r="F114">
        <v>0</v>
      </c>
      <c r="G114">
        <v>0</v>
      </c>
      <c r="H114">
        <v>0</v>
      </c>
      <c r="I114">
        <v>0</v>
      </c>
      <c r="J114">
        <v>0</v>
      </c>
      <c r="K114">
        <v>0</v>
      </c>
      <c r="L114">
        <v>0</v>
      </c>
      <c r="M114">
        <v>0</v>
      </c>
      <c r="N114">
        <v>0</v>
      </c>
      <c r="O114">
        <v>0</v>
      </c>
      <c r="P114">
        <v>4.37</v>
      </c>
      <c r="Q114">
        <v>0</v>
      </c>
      <c r="R114">
        <v>0</v>
      </c>
      <c r="S114">
        <v>0</v>
      </c>
      <c r="T114">
        <v>0</v>
      </c>
      <c r="U114">
        <v>0</v>
      </c>
      <c r="V114">
        <v>0</v>
      </c>
      <c r="W114">
        <v>0</v>
      </c>
      <c r="X114">
        <v>0</v>
      </c>
      <c r="Y114">
        <v>0</v>
      </c>
      <c r="Z114">
        <v>0</v>
      </c>
      <c r="AA114">
        <v>0</v>
      </c>
      <c r="AB114">
        <v>0</v>
      </c>
      <c r="AC114">
        <v>0.28999999999999998</v>
      </c>
      <c r="AD114">
        <v>0</v>
      </c>
      <c r="AE114">
        <v>0</v>
      </c>
      <c r="AF114">
        <v>0</v>
      </c>
      <c r="AG114">
        <v>0</v>
      </c>
      <c r="AH114">
        <v>0</v>
      </c>
      <c r="AI114">
        <v>0</v>
      </c>
      <c r="AJ114">
        <v>0</v>
      </c>
      <c r="AK114">
        <v>0</v>
      </c>
      <c r="AL114">
        <v>0.108</v>
      </c>
      <c r="AM114">
        <v>0</v>
      </c>
      <c r="AO114">
        <v>4.7679999999999998</v>
      </c>
      <c r="AP114">
        <v>4.7679999999999998</v>
      </c>
      <c r="AQ114">
        <v>3.6</v>
      </c>
      <c r="AR114">
        <v>0</v>
      </c>
      <c r="AS114">
        <v>0</v>
      </c>
      <c r="AT114" s="87">
        <v>0.75503355704697994</v>
      </c>
      <c r="AV114" t="s">
        <v>629</v>
      </c>
      <c r="BA114">
        <v>0.108</v>
      </c>
      <c r="BB114">
        <v>0</v>
      </c>
      <c r="BC114">
        <v>4.37</v>
      </c>
      <c r="BD114">
        <v>0</v>
      </c>
      <c r="BF114">
        <v>4.66</v>
      </c>
      <c r="BI114">
        <v>0</v>
      </c>
      <c r="BJ114">
        <v>0</v>
      </c>
      <c r="BK114">
        <v>4.66</v>
      </c>
      <c r="BL114">
        <v>0</v>
      </c>
      <c r="BM114">
        <v>0.108</v>
      </c>
      <c r="BN114">
        <v>0.64</v>
      </c>
      <c r="BO114">
        <v>0.22</v>
      </c>
      <c r="BP114">
        <v>0</v>
      </c>
      <c r="BQ114" t="s">
        <v>625</v>
      </c>
      <c r="BR114" t="s">
        <v>625</v>
      </c>
      <c r="BS114">
        <v>4.7679999999999998</v>
      </c>
      <c r="BV114" s="87">
        <v>1.4496644295302015E-2</v>
      </c>
      <c r="BW114" s="87">
        <v>4.983221476510067E-3</v>
      </c>
      <c r="BX114" s="87">
        <v>0.98052013422818796</v>
      </c>
      <c r="BY114" s="87">
        <v>0</v>
      </c>
      <c r="CA114" s="87">
        <v>1</v>
      </c>
      <c r="CD114">
        <v>1.44966E-2</v>
      </c>
      <c r="CG114" s="87">
        <v>-4.4295302014871196E-8</v>
      </c>
      <c r="CH114" s="102">
        <v>0</v>
      </c>
    </row>
    <row r="115" spans="1:86" x14ac:dyDescent="0.35">
      <c r="A115" t="s">
        <v>174</v>
      </c>
      <c r="B115" t="s">
        <v>175</v>
      </c>
      <c r="C115">
        <v>0</v>
      </c>
      <c r="D115">
        <v>0</v>
      </c>
      <c r="E115">
        <v>0</v>
      </c>
      <c r="F115">
        <v>0</v>
      </c>
      <c r="G115">
        <v>0</v>
      </c>
      <c r="H115">
        <v>0</v>
      </c>
      <c r="I115">
        <v>0</v>
      </c>
      <c r="J115">
        <v>0</v>
      </c>
      <c r="K115">
        <v>0</v>
      </c>
      <c r="L115">
        <v>0</v>
      </c>
      <c r="M115">
        <v>0</v>
      </c>
      <c r="N115">
        <v>0</v>
      </c>
      <c r="O115">
        <v>0</v>
      </c>
      <c r="P115">
        <v>23.8</v>
      </c>
      <c r="Q115">
        <v>0</v>
      </c>
      <c r="R115">
        <v>0</v>
      </c>
      <c r="S115">
        <v>0</v>
      </c>
      <c r="T115">
        <v>0</v>
      </c>
      <c r="U115">
        <v>0</v>
      </c>
      <c r="V115">
        <v>0</v>
      </c>
      <c r="W115">
        <v>0.4</v>
      </c>
      <c r="X115">
        <v>0</v>
      </c>
      <c r="Y115">
        <v>0</v>
      </c>
      <c r="Z115">
        <v>0</v>
      </c>
      <c r="AA115">
        <v>0</v>
      </c>
      <c r="AB115">
        <v>0</v>
      </c>
      <c r="AC115">
        <v>0</v>
      </c>
      <c r="AD115">
        <v>0</v>
      </c>
      <c r="AE115">
        <v>0</v>
      </c>
      <c r="AF115">
        <v>0</v>
      </c>
      <c r="AG115">
        <v>0</v>
      </c>
      <c r="AH115">
        <v>0</v>
      </c>
      <c r="AI115">
        <v>0</v>
      </c>
      <c r="AJ115">
        <v>0</v>
      </c>
      <c r="AK115">
        <v>0</v>
      </c>
      <c r="AL115">
        <v>0.26</v>
      </c>
      <c r="AM115">
        <v>4.4000000000000004</v>
      </c>
      <c r="AO115">
        <v>24.46</v>
      </c>
      <c r="AP115">
        <v>28.86</v>
      </c>
      <c r="AQ115">
        <v>25.7</v>
      </c>
      <c r="AR115">
        <v>0</v>
      </c>
      <c r="AS115">
        <v>0</v>
      </c>
      <c r="AT115" s="87">
        <v>0.89050589050589046</v>
      </c>
      <c r="AV115" t="s">
        <v>629</v>
      </c>
      <c r="BA115">
        <v>0.26</v>
      </c>
      <c r="BB115">
        <v>0</v>
      </c>
      <c r="BC115">
        <v>23.8</v>
      </c>
      <c r="BD115">
        <v>0</v>
      </c>
      <c r="BF115">
        <v>24.2</v>
      </c>
      <c r="BI115">
        <v>0</v>
      </c>
      <c r="BJ115">
        <v>0</v>
      </c>
      <c r="BK115">
        <v>24.2</v>
      </c>
      <c r="BL115">
        <v>0</v>
      </c>
      <c r="BM115">
        <v>0.26</v>
      </c>
      <c r="BN115">
        <v>0</v>
      </c>
      <c r="BO115">
        <v>0</v>
      </c>
      <c r="BP115">
        <v>4.4000000000000004</v>
      </c>
      <c r="BQ115">
        <v>0</v>
      </c>
      <c r="BR115" t="s">
        <v>625</v>
      </c>
      <c r="BS115">
        <v>28.86</v>
      </c>
      <c r="BV115" s="87">
        <v>0</v>
      </c>
      <c r="BW115" s="87">
        <v>0.15246015246015249</v>
      </c>
      <c r="BX115" s="87">
        <v>0.84753984753984757</v>
      </c>
      <c r="BY115" s="87">
        <v>0</v>
      </c>
      <c r="CA115" s="87">
        <v>1</v>
      </c>
      <c r="CD115">
        <v>0</v>
      </c>
      <c r="CG115" s="87">
        <v>0</v>
      </c>
      <c r="CH115" s="102">
        <v>0</v>
      </c>
    </row>
    <row r="116" spans="1:86" x14ac:dyDescent="0.35">
      <c r="A116" t="s">
        <v>507</v>
      </c>
      <c r="B116" t="s">
        <v>509</v>
      </c>
      <c r="C116">
        <v>0</v>
      </c>
      <c r="D116">
        <v>0.49099999999999999</v>
      </c>
      <c r="E116">
        <v>0</v>
      </c>
      <c r="F116">
        <v>0</v>
      </c>
      <c r="G116">
        <v>0</v>
      </c>
      <c r="H116">
        <v>0</v>
      </c>
      <c r="I116">
        <v>0</v>
      </c>
      <c r="J116">
        <v>0</v>
      </c>
      <c r="K116">
        <v>0</v>
      </c>
      <c r="L116">
        <v>0</v>
      </c>
      <c r="M116">
        <v>2.1</v>
      </c>
      <c r="N116">
        <v>2.1</v>
      </c>
      <c r="O116">
        <v>0</v>
      </c>
      <c r="P116">
        <v>5.2</v>
      </c>
      <c r="Q116">
        <v>4.0999999999999996</v>
      </c>
      <c r="R116">
        <v>0</v>
      </c>
      <c r="S116">
        <v>0</v>
      </c>
      <c r="T116">
        <v>0</v>
      </c>
      <c r="U116">
        <v>0</v>
      </c>
      <c r="V116">
        <v>0</v>
      </c>
      <c r="W116">
        <v>0</v>
      </c>
      <c r="X116">
        <v>0</v>
      </c>
      <c r="Y116">
        <v>0</v>
      </c>
      <c r="Z116">
        <v>0</v>
      </c>
      <c r="AA116">
        <v>0</v>
      </c>
      <c r="AB116">
        <v>0</v>
      </c>
      <c r="AC116">
        <v>0</v>
      </c>
      <c r="AD116">
        <v>0</v>
      </c>
      <c r="AE116">
        <v>0</v>
      </c>
      <c r="AF116">
        <v>0</v>
      </c>
      <c r="AG116">
        <v>0</v>
      </c>
      <c r="AH116">
        <v>0</v>
      </c>
      <c r="AI116">
        <v>2.0699999999999998</v>
      </c>
      <c r="AJ116">
        <v>0</v>
      </c>
      <c r="AK116">
        <v>0</v>
      </c>
      <c r="AL116">
        <v>0.35099999999999998</v>
      </c>
      <c r="AM116">
        <v>0</v>
      </c>
      <c r="AO116">
        <v>16.411999999999999</v>
      </c>
      <c r="AP116">
        <v>16.411999999999999</v>
      </c>
      <c r="AQ116">
        <v>10.96</v>
      </c>
      <c r="AR116">
        <v>0</v>
      </c>
      <c r="AS116">
        <v>0</v>
      </c>
      <c r="AT116" s="87">
        <v>0.66780404582013175</v>
      </c>
      <c r="AV116" t="s">
        <v>629</v>
      </c>
      <c r="BA116">
        <v>0.35099999999999998</v>
      </c>
      <c r="BB116">
        <v>0</v>
      </c>
      <c r="BC116">
        <v>13.5</v>
      </c>
      <c r="BD116">
        <v>0</v>
      </c>
      <c r="BF116">
        <v>13.5</v>
      </c>
      <c r="BI116">
        <v>0.49099999999999999</v>
      </c>
      <c r="BJ116">
        <v>0</v>
      </c>
      <c r="BK116">
        <v>13.5</v>
      </c>
      <c r="BL116">
        <v>2.0699999999999998</v>
      </c>
      <c r="BM116">
        <v>0.35099999999999998</v>
      </c>
      <c r="BN116">
        <v>0.64</v>
      </c>
      <c r="BO116">
        <v>0.22</v>
      </c>
      <c r="BP116">
        <v>0</v>
      </c>
      <c r="BQ116" t="s">
        <v>625</v>
      </c>
      <c r="BR116" t="s">
        <v>625</v>
      </c>
      <c r="BS116">
        <v>16.411999999999999</v>
      </c>
      <c r="BV116" s="87">
        <v>4.3604679502802828E-2</v>
      </c>
      <c r="BW116" s="87">
        <v>4.7050938337801608E-3</v>
      </c>
      <c r="BX116" s="87">
        <v>0.82556300268096516</v>
      </c>
      <c r="BY116" s="87">
        <v>0.12612722398245185</v>
      </c>
      <c r="CA116" s="87">
        <v>1</v>
      </c>
      <c r="CD116">
        <v>4.3604700000000003E-2</v>
      </c>
      <c r="CG116" s="87">
        <v>2.0497197175672888E-8</v>
      </c>
      <c r="CH116" s="102">
        <v>0</v>
      </c>
    </row>
    <row r="117" spans="1:86" x14ac:dyDescent="0.35">
      <c r="A117" t="s">
        <v>507</v>
      </c>
      <c r="B117" t="s">
        <v>508</v>
      </c>
      <c r="C117">
        <v>0</v>
      </c>
      <c r="D117">
        <v>1.57</v>
      </c>
      <c r="E117">
        <v>0</v>
      </c>
      <c r="F117">
        <v>0</v>
      </c>
      <c r="G117">
        <v>5.29</v>
      </c>
      <c r="H117">
        <v>0</v>
      </c>
      <c r="I117">
        <v>0</v>
      </c>
      <c r="J117">
        <v>0</v>
      </c>
      <c r="K117">
        <v>0</v>
      </c>
      <c r="L117">
        <v>0</v>
      </c>
      <c r="M117">
        <v>7.01</v>
      </c>
      <c r="N117">
        <v>23.1</v>
      </c>
      <c r="O117">
        <v>0</v>
      </c>
      <c r="P117">
        <v>15.5</v>
      </c>
      <c r="Q117">
        <v>4.4000000000000004</v>
      </c>
      <c r="R117">
        <v>0</v>
      </c>
      <c r="S117">
        <v>0</v>
      </c>
      <c r="T117">
        <v>0</v>
      </c>
      <c r="U117">
        <v>0</v>
      </c>
      <c r="V117">
        <v>0</v>
      </c>
      <c r="W117">
        <v>0</v>
      </c>
      <c r="X117">
        <v>0</v>
      </c>
      <c r="Y117">
        <v>0</v>
      </c>
      <c r="Z117">
        <v>0</v>
      </c>
      <c r="AA117">
        <v>0</v>
      </c>
      <c r="AB117">
        <v>0</v>
      </c>
      <c r="AC117">
        <v>0</v>
      </c>
      <c r="AD117">
        <v>0</v>
      </c>
      <c r="AE117">
        <v>0</v>
      </c>
      <c r="AF117">
        <v>0</v>
      </c>
      <c r="AG117">
        <v>0</v>
      </c>
      <c r="AH117">
        <v>0</v>
      </c>
      <c r="AI117">
        <v>8.57</v>
      </c>
      <c r="AJ117">
        <v>0.76600000000000001</v>
      </c>
      <c r="AK117">
        <v>0</v>
      </c>
      <c r="AL117">
        <v>1.03</v>
      </c>
      <c r="AM117">
        <v>0</v>
      </c>
      <c r="AO117">
        <v>67.236000000000004</v>
      </c>
      <c r="AP117">
        <v>67.236000000000004</v>
      </c>
      <c r="AQ117">
        <v>51.27</v>
      </c>
      <c r="AR117">
        <v>0</v>
      </c>
      <c r="AS117">
        <v>0</v>
      </c>
      <c r="AT117" s="87">
        <v>0.76253792611101201</v>
      </c>
      <c r="AV117" t="s">
        <v>629</v>
      </c>
      <c r="BA117">
        <v>1.03</v>
      </c>
      <c r="BB117">
        <v>0</v>
      </c>
      <c r="BC117">
        <v>50.01</v>
      </c>
      <c r="BD117">
        <v>0</v>
      </c>
      <c r="BF117">
        <v>50.01</v>
      </c>
      <c r="BI117">
        <v>6.86</v>
      </c>
      <c r="BJ117">
        <v>0</v>
      </c>
      <c r="BK117">
        <v>50.01</v>
      </c>
      <c r="BL117">
        <v>9.3360000000000003</v>
      </c>
      <c r="BM117">
        <v>1.03</v>
      </c>
      <c r="BN117">
        <v>0.64</v>
      </c>
      <c r="BO117">
        <v>0.22</v>
      </c>
      <c r="BP117">
        <v>0</v>
      </c>
      <c r="BQ117" t="s">
        <v>625</v>
      </c>
      <c r="BR117" t="s">
        <v>625</v>
      </c>
      <c r="BS117">
        <v>67.236000000000004</v>
      </c>
      <c r="BV117" s="87">
        <v>0.11183294663573086</v>
      </c>
      <c r="BW117" s="87">
        <v>3.3702183354155507E-3</v>
      </c>
      <c r="BX117" s="87">
        <v>0.74594264977095592</v>
      </c>
      <c r="BY117" s="87">
        <v>0.13885418525789756</v>
      </c>
      <c r="CA117" s="87">
        <v>0.99999999999999978</v>
      </c>
      <c r="CD117">
        <v>0.111833</v>
      </c>
      <c r="CG117" s="87">
        <v>5.3364269142486265E-8</v>
      </c>
      <c r="CH117" s="102">
        <v>0</v>
      </c>
    </row>
    <row r="118" spans="1:86" x14ac:dyDescent="0.35">
      <c r="A118" t="s">
        <v>507</v>
      </c>
      <c r="B118" t="s">
        <v>510</v>
      </c>
      <c r="C118">
        <v>0</v>
      </c>
      <c r="D118">
        <v>9.5000000000000001E-2</v>
      </c>
      <c r="E118">
        <v>0</v>
      </c>
      <c r="F118">
        <v>0</v>
      </c>
      <c r="G118">
        <v>0</v>
      </c>
      <c r="H118">
        <v>0</v>
      </c>
      <c r="I118">
        <v>0</v>
      </c>
      <c r="J118">
        <v>0</v>
      </c>
      <c r="K118">
        <v>0</v>
      </c>
      <c r="L118">
        <v>0</v>
      </c>
      <c r="M118">
        <v>0</v>
      </c>
      <c r="N118">
        <v>0</v>
      </c>
      <c r="O118">
        <v>0</v>
      </c>
      <c r="P118">
        <v>0</v>
      </c>
      <c r="Q118">
        <v>0</v>
      </c>
      <c r="R118">
        <v>0.28000000000000003</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9.0600000000000003E-3</v>
      </c>
      <c r="AM118">
        <v>0</v>
      </c>
      <c r="AO118">
        <v>0.38406000000000001</v>
      </c>
      <c r="AP118">
        <v>0.38406000000000001</v>
      </c>
      <c r="AQ118">
        <v>0.30199999999999999</v>
      </c>
      <c r="AR118">
        <v>0</v>
      </c>
      <c r="AS118">
        <v>0</v>
      </c>
      <c r="AT118" s="87">
        <v>0.78633546841639324</v>
      </c>
      <c r="AV118" t="s">
        <v>629</v>
      </c>
      <c r="BA118">
        <v>9.0600000000000003E-3</v>
      </c>
      <c r="BB118">
        <v>0</v>
      </c>
      <c r="BC118">
        <v>0</v>
      </c>
      <c r="BD118">
        <v>0.28000000000000003</v>
      </c>
      <c r="BF118">
        <v>0.28000000000000003</v>
      </c>
      <c r="BI118">
        <v>9.5000000000000001E-2</v>
      </c>
      <c r="BJ118">
        <v>0</v>
      </c>
      <c r="BK118">
        <v>0.28000000000000003</v>
      </c>
      <c r="BL118">
        <v>0</v>
      </c>
      <c r="BM118">
        <v>9.0600000000000003E-3</v>
      </c>
      <c r="BN118">
        <v>0.64</v>
      </c>
      <c r="BO118">
        <v>0.22</v>
      </c>
      <c r="BP118">
        <v>0</v>
      </c>
      <c r="BQ118" t="s">
        <v>625</v>
      </c>
      <c r="BR118" t="s">
        <v>625</v>
      </c>
      <c r="BS118">
        <v>0.38406000000000001</v>
      </c>
      <c r="BV118" s="87">
        <v>0.26245482476696347</v>
      </c>
      <c r="BW118" s="87">
        <v>5.1898140915481953E-3</v>
      </c>
      <c r="BX118" s="87">
        <v>0.73235536114148836</v>
      </c>
      <c r="BY118" s="87">
        <v>0</v>
      </c>
      <c r="CA118" s="87">
        <v>1</v>
      </c>
      <c r="CD118">
        <v>0.26245400000000002</v>
      </c>
      <c r="CG118" s="87">
        <v>-8.2476696344757627E-7</v>
      </c>
      <c r="CH118" s="102">
        <v>0</v>
      </c>
    </row>
    <row r="119" spans="1:86" x14ac:dyDescent="0.35">
      <c r="A119" t="s">
        <v>177</v>
      </c>
      <c r="B119" t="s">
        <v>178</v>
      </c>
      <c r="C119">
        <v>0</v>
      </c>
      <c r="D119">
        <v>0.95</v>
      </c>
      <c r="E119">
        <v>0</v>
      </c>
      <c r="F119">
        <v>0</v>
      </c>
      <c r="G119">
        <v>25.97</v>
      </c>
      <c r="H119">
        <v>0</v>
      </c>
      <c r="I119">
        <v>387.70100000000002</v>
      </c>
      <c r="J119">
        <v>0</v>
      </c>
      <c r="K119">
        <v>0</v>
      </c>
      <c r="L119">
        <v>0</v>
      </c>
      <c r="M119">
        <v>5.31142</v>
      </c>
      <c r="N119">
        <v>47.194699999999997</v>
      </c>
      <c r="O119">
        <v>0</v>
      </c>
      <c r="P119">
        <v>0</v>
      </c>
      <c r="Q119">
        <v>0</v>
      </c>
      <c r="R119">
        <v>0</v>
      </c>
      <c r="S119">
        <v>0</v>
      </c>
      <c r="T119">
        <v>0</v>
      </c>
      <c r="U119">
        <v>0</v>
      </c>
      <c r="V119">
        <v>0</v>
      </c>
      <c r="W119">
        <v>1.54</v>
      </c>
      <c r="X119">
        <v>3.6</v>
      </c>
      <c r="Y119">
        <v>0</v>
      </c>
      <c r="Z119">
        <v>0</v>
      </c>
      <c r="AA119">
        <v>0</v>
      </c>
      <c r="AB119">
        <v>0</v>
      </c>
      <c r="AC119">
        <v>0</v>
      </c>
      <c r="AD119">
        <v>0</v>
      </c>
      <c r="AE119">
        <v>0</v>
      </c>
      <c r="AF119">
        <v>0</v>
      </c>
      <c r="AG119">
        <v>0</v>
      </c>
      <c r="AH119">
        <v>0</v>
      </c>
      <c r="AI119">
        <v>63.37</v>
      </c>
      <c r="AJ119">
        <v>3.3279999999999998</v>
      </c>
      <c r="AK119">
        <v>0</v>
      </c>
      <c r="AL119">
        <v>16.216799999999999</v>
      </c>
      <c r="AM119">
        <v>0</v>
      </c>
      <c r="AO119">
        <v>555.1819200000001</v>
      </c>
      <c r="AP119">
        <v>555.1819200000001</v>
      </c>
      <c r="AQ119">
        <v>437.96100000000001</v>
      </c>
      <c r="AR119">
        <v>0</v>
      </c>
      <c r="AS119">
        <v>0</v>
      </c>
      <c r="AT119" s="87">
        <v>0.78886034329071797</v>
      </c>
      <c r="AV119" t="s">
        <v>629</v>
      </c>
      <c r="BA119">
        <v>16.216799999999999</v>
      </c>
      <c r="BB119">
        <v>0</v>
      </c>
      <c r="BC119">
        <v>52.506119999999996</v>
      </c>
      <c r="BD119">
        <v>0</v>
      </c>
      <c r="BF119">
        <v>57.646119999999996</v>
      </c>
      <c r="BI119">
        <v>26.919999999999998</v>
      </c>
      <c r="BJ119">
        <v>0</v>
      </c>
      <c r="BK119">
        <v>54.046119999999995</v>
      </c>
      <c r="BL119">
        <v>457.99900000000002</v>
      </c>
      <c r="BM119">
        <v>16.216799999999999</v>
      </c>
      <c r="BN119">
        <v>0</v>
      </c>
      <c r="BO119">
        <v>0</v>
      </c>
      <c r="BP119">
        <v>0</v>
      </c>
      <c r="BQ119" t="s">
        <v>625</v>
      </c>
      <c r="BR119" t="s">
        <v>625</v>
      </c>
      <c r="BS119">
        <v>555.1819200000001</v>
      </c>
      <c r="BV119" s="87">
        <v>4.8488610724210894E-2</v>
      </c>
      <c r="BW119" s="87">
        <v>0</v>
      </c>
      <c r="BX119" s="87">
        <v>0.12655837207378795</v>
      </c>
      <c r="BY119" s="87">
        <v>0.82495301720200098</v>
      </c>
      <c r="CA119" s="87">
        <v>0.99999999999999978</v>
      </c>
      <c r="CD119">
        <v>4.84886E-2</v>
      </c>
      <c r="CG119" s="87">
        <v>-1.0724210894319519E-8</v>
      </c>
      <c r="CH119" s="102">
        <v>0</v>
      </c>
    </row>
    <row r="120" spans="1:86" x14ac:dyDescent="0.35">
      <c r="A120" t="s">
        <v>177</v>
      </c>
      <c r="B120" t="s">
        <v>179</v>
      </c>
      <c r="C120">
        <v>0</v>
      </c>
      <c r="D120">
        <v>0</v>
      </c>
      <c r="E120">
        <v>0</v>
      </c>
      <c r="F120">
        <v>0</v>
      </c>
      <c r="G120">
        <v>0</v>
      </c>
      <c r="H120">
        <v>0</v>
      </c>
      <c r="I120">
        <v>0</v>
      </c>
      <c r="J120">
        <v>0</v>
      </c>
      <c r="K120">
        <v>0</v>
      </c>
      <c r="L120">
        <v>0</v>
      </c>
      <c r="M120">
        <v>12.0959</v>
      </c>
      <c r="N120">
        <v>107.39400000000001</v>
      </c>
      <c r="O120">
        <v>0</v>
      </c>
      <c r="P120">
        <v>0</v>
      </c>
      <c r="Q120">
        <v>0</v>
      </c>
      <c r="R120">
        <v>0</v>
      </c>
      <c r="S120">
        <v>0</v>
      </c>
      <c r="T120">
        <v>0</v>
      </c>
      <c r="U120">
        <v>0</v>
      </c>
      <c r="V120">
        <v>0</v>
      </c>
      <c r="W120">
        <v>0.1</v>
      </c>
      <c r="X120">
        <v>8.1999999999999993</v>
      </c>
      <c r="Y120">
        <v>0</v>
      </c>
      <c r="Z120">
        <v>0</v>
      </c>
      <c r="AA120">
        <v>0</v>
      </c>
      <c r="AB120">
        <v>0</v>
      </c>
      <c r="AC120">
        <v>0</v>
      </c>
      <c r="AD120">
        <v>0</v>
      </c>
      <c r="AE120">
        <v>0</v>
      </c>
      <c r="AF120">
        <v>0</v>
      </c>
      <c r="AG120">
        <v>0</v>
      </c>
      <c r="AH120">
        <v>0</v>
      </c>
      <c r="AI120">
        <v>29.88</v>
      </c>
      <c r="AJ120">
        <v>7.5579999999999998</v>
      </c>
      <c r="AK120">
        <v>0</v>
      </c>
      <c r="AL120">
        <v>4.3324999999999996</v>
      </c>
      <c r="AM120">
        <v>0</v>
      </c>
      <c r="AO120">
        <v>169.56040000000002</v>
      </c>
      <c r="AP120">
        <v>169.56040000000002</v>
      </c>
      <c r="AQ120">
        <v>133.703</v>
      </c>
      <c r="AR120">
        <v>0</v>
      </c>
      <c r="AS120">
        <v>0</v>
      </c>
      <c r="AT120" s="87">
        <v>0.78852727405691414</v>
      </c>
      <c r="AV120" t="s">
        <v>629</v>
      </c>
      <c r="BA120">
        <v>4.3324999999999996</v>
      </c>
      <c r="BB120">
        <v>0</v>
      </c>
      <c r="BC120">
        <v>119.48990000000001</v>
      </c>
      <c r="BD120">
        <v>0</v>
      </c>
      <c r="BF120">
        <v>127.7899</v>
      </c>
      <c r="BI120">
        <v>0</v>
      </c>
      <c r="BJ120">
        <v>0</v>
      </c>
      <c r="BK120">
        <v>119.5899</v>
      </c>
      <c r="BL120">
        <v>45.638000000000005</v>
      </c>
      <c r="BM120">
        <v>4.3324999999999996</v>
      </c>
      <c r="BN120">
        <v>0</v>
      </c>
      <c r="BO120">
        <v>0</v>
      </c>
      <c r="BP120">
        <v>0</v>
      </c>
      <c r="BQ120" t="s">
        <v>625</v>
      </c>
      <c r="BR120" t="s">
        <v>625</v>
      </c>
      <c r="BS120">
        <v>169.56040000000002</v>
      </c>
      <c r="BV120" s="87">
        <v>0</v>
      </c>
      <c r="BW120" s="87">
        <v>0</v>
      </c>
      <c r="BX120" s="87">
        <v>0.73084517375519276</v>
      </c>
      <c r="BY120" s="87">
        <v>0.26915482624480719</v>
      </c>
      <c r="CA120" s="87">
        <v>1</v>
      </c>
      <c r="CD120">
        <v>0</v>
      </c>
      <c r="CG120" s="87">
        <v>0</v>
      </c>
      <c r="CH120" s="102">
        <v>0</v>
      </c>
    </row>
    <row r="121" spans="1:86" x14ac:dyDescent="0.35">
      <c r="A121" t="s">
        <v>181</v>
      </c>
      <c r="B121" t="s">
        <v>182</v>
      </c>
      <c r="C121">
        <v>0</v>
      </c>
      <c r="D121">
        <v>0.1</v>
      </c>
      <c r="E121">
        <v>0</v>
      </c>
      <c r="F121">
        <v>0</v>
      </c>
      <c r="G121">
        <v>0</v>
      </c>
      <c r="H121">
        <v>0</v>
      </c>
      <c r="I121">
        <v>0</v>
      </c>
      <c r="J121">
        <v>0</v>
      </c>
      <c r="K121">
        <v>0</v>
      </c>
      <c r="L121">
        <v>0</v>
      </c>
      <c r="M121">
        <v>0</v>
      </c>
      <c r="N121">
        <v>0</v>
      </c>
      <c r="O121">
        <v>0</v>
      </c>
      <c r="P121">
        <v>0</v>
      </c>
      <c r="Q121">
        <v>0</v>
      </c>
      <c r="R121">
        <v>1.92</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0.42</v>
      </c>
      <c r="AM121">
        <v>63.3</v>
      </c>
      <c r="AO121">
        <v>2.44</v>
      </c>
      <c r="AP121">
        <v>65.739999999999995</v>
      </c>
      <c r="AQ121">
        <v>49.58</v>
      </c>
      <c r="AR121">
        <v>0</v>
      </c>
      <c r="AS121">
        <v>0</v>
      </c>
      <c r="AT121" s="87">
        <v>0.75418314572558565</v>
      </c>
      <c r="AV121" t="s">
        <v>629</v>
      </c>
      <c r="BA121">
        <v>0.42</v>
      </c>
      <c r="BB121">
        <v>0</v>
      </c>
      <c r="BC121">
        <v>0</v>
      </c>
      <c r="BD121">
        <v>1.92</v>
      </c>
      <c r="BF121">
        <v>1.92</v>
      </c>
      <c r="BI121">
        <v>0.1</v>
      </c>
      <c r="BJ121">
        <v>0</v>
      </c>
      <c r="BK121">
        <v>1.92</v>
      </c>
      <c r="BL121">
        <v>0</v>
      </c>
      <c r="BM121">
        <v>0.42</v>
      </c>
      <c r="BN121">
        <v>0</v>
      </c>
      <c r="BO121">
        <v>0</v>
      </c>
      <c r="BP121">
        <v>63.3</v>
      </c>
      <c r="BQ121">
        <v>1.8</v>
      </c>
      <c r="BR121" t="s">
        <v>625</v>
      </c>
      <c r="BS121">
        <v>65.739999999999995</v>
      </c>
      <c r="BV121" s="87">
        <v>1.8853057499239431E-2</v>
      </c>
      <c r="BW121" s="87">
        <v>0.94555217523577728</v>
      </c>
      <c r="BX121" s="87">
        <v>3.5594767264983271E-2</v>
      </c>
      <c r="BY121" s="87">
        <v>0</v>
      </c>
      <c r="CA121" s="87">
        <v>0.99999999999999989</v>
      </c>
      <c r="CD121">
        <v>1.8853100000000001E-2</v>
      </c>
      <c r="CG121" s="87">
        <v>4.2500760570607365E-8</v>
      </c>
      <c r="CH121" s="102">
        <v>0</v>
      </c>
    </row>
    <row r="122" spans="1:86" x14ac:dyDescent="0.35">
      <c r="A122" t="s">
        <v>613</v>
      </c>
      <c r="B122" t="s">
        <v>615</v>
      </c>
      <c r="C122">
        <v>0</v>
      </c>
      <c r="D122">
        <v>0</v>
      </c>
      <c r="E122">
        <v>0</v>
      </c>
      <c r="F122">
        <v>0</v>
      </c>
      <c r="G122">
        <v>0</v>
      </c>
      <c r="H122">
        <v>0</v>
      </c>
      <c r="I122">
        <v>0</v>
      </c>
      <c r="J122">
        <v>0</v>
      </c>
      <c r="K122">
        <v>0</v>
      </c>
      <c r="L122">
        <v>0</v>
      </c>
      <c r="M122">
        <v>9.1652000000000005</v>
      </c>
      <c r="N122">
        <v>6.0209000000000001</v>
      </c>
      <c r="O122">
        <v>0</v>
      </c>
      <c r="P122">
        <v>49.433</v>
      </c>
      <c r="Q122">
        <v>3.64</v>
      </c>
      <c r="R122">
        <v>0.91700000000000004</v>
      </c>
      <c r="S122">
        <v>0</v>
      </c>
      <c r="T122">
        <v>0</v>
      </c>
      <c r="U122">
        <v>0</v>
      </c>
      <c r="V122">
        <v>0</v>
      </c>
      <c r="W122">
        <v>0.36699999999999999</v>
      </c>
      <c r="X122">
        <v>0</v>
      </c>
      <c r="Y122">
        <v>0</v>
      </c>
      <c r="Z122">
        <v>0</v>
      </c>
      <c r="AA122">
        <v>0</v>
      </c>
      <c r="AB122">
        <v>0</v>
      </c>
      <c r="AC122">
        <v>0</v>
      </c>
      <c r="AD122">
        <v>0</v>
      </c>
      <c r="AE122">
        <v>0</v>
      </c>
      <c r="AF122">
        <v>0</v>
      </c>
      <c r="AG122">
        <v>0</v>
      </c>
      <c r="AH122">
        <v>0</v>
      </c>
      <c r="AI122">
        <v>0</v>
      </c>
      <c r="AJ122">
        <v>0</v>
      </c>
      <c r="AK122">
        <v>0</v>
      </c>
      <c r="AL122">
        <v>9.9999999999999995E-7</v>
      </c>
      <c r="AM122">
        <v>0</v>
      </c>
      <c r="AO122">
        <v>69.543101000000007</v>
      </c>
      <c r="AP122">
        <v>69.543101000000007</v>
      </c>
      <c r="AQ122">
        <v>55.6</v>
      </c>
      <c r="AR122">
        <v>0</v>
      </c>
      <c r="AS122">
        <v>0</v>
      </c>
      <c r="AT122" s="87">
        <v>0.79950418086763198</v>
      </c>
      <c r="AV122" t="s">
        <v>629</v>
      </c>
      <c r="BA122">
        <v>9.9999999999999995E-7</v>
      </c>
      <c r="BB122">
        <v>0</v>
      </c>
      <c r="BC122">
        <v>68.259100000000004</v>
      </c>
      <c r="BD122">
        <v>0.91700000000000004</v>
      </c>
      <c r="BF122">
        <v>69.54310000000001</v>
      </c>
      <c r="BI122">
        <v>0</v>
      </c>
      <c r="BJ122">
        <v>0</v>
      </c>
      <c r="BK122">
        <v>69.54310000000001</v>
      </c>
      <c r="BL122">
        <v>0</v>
      </c>
      <c r="BM122">
        <v>9.9999999999999995E-7</v>
      </c>
      <c r="BN122">
        <v>0.64</v>
      </c>
      <c r="BO122">
        <v>0.22</v>
      </c>
      <c r="BP122">
        <v>0</v>
      </c>
      <c r="BQ122" t="s">
        <v>625</v>
      </c>
      <c r="BR122" t="s">
        <v>625</v>
      </c>
      <c r="BS122">
        <v>69.543101000000007</v>
      </c>
      <c r="BV122" s="87">
        <v>9.2029258229367697E-9</v>
      </c>
      <c r="BW122" s="87">
        <v>3.1635057516345145E-9</v>
      </c>
      <c r="BX122" s="87">
        <v>0.99999998763356845</v>
      </c>
      <c r="BY122" s="87">
        <v>0</v>
      </c>
      <c r="CA122" s="87">
        <v>1</v>
      </c>
      <c r="CD122">
        <v>9.2029300000000006E-9</v>
      </c>
      <c r="CG122" s="87">
        <v>4.1770632309017259E-15</v>
      </c>
      <c r="CH122" s="102">
        <v>0</v>
      </c>
    </row>
    <row r="123" spans="1:86" x14ac:dyDescent="0.35">
      <c r="A123" t="s">
        <v>613</v>
      </c>
      <c r="B123" t="s">
        <v>614</v>
      </c>
      <c r="C123">
        <v>0</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1.96</v>
      </c>
      <c r="AF123">
        <v>0</v>
      </c>
      <c r="AG123">
        <v>0</v>
      </c>
      <c r="AH123">
        <v>0</v>
      </c>
      <c r="AI123">
        <v>0</v>
      </c>
      <c r="AJ123">
        <v>0</v>
      </c>
      <c r="AK123">
        <v>0</v>
      </c>
      <c r="AL123">
        <v>0.01</v>
      </c>
      <c r="AM123">
        <v>0</v>
      </c>
      <c r="AO123">
        <v>1.97</v>
      </c>
      <c r="AP123">
        <v>1.97</v>
      </c>
      <c r="AQ123">
        <v>1.5760000000000001</v>
      </c>
      <c r="AR123">
        <v>0</v>
      </c>
      <c r="AS123">
        <v>0</v>
      </c>
      <c r="AT123" s="87">
        <v>0.8</v>
      </c>
      <c r="AV123" t="s">
        <v>629</v>
      </c>
      <c r="BA123">
        <v>0.01</v>
      </c>
      <c r="BB123">
        <v>0</v>
      </c>
      <c r="BC123">
        <v>0</v>
      </c>
      <c r="BD123">
        <v>0</v>
      </c>
      <c r="BF123">
        <v>0</v>
      </c>
      <c r="BI123">
        <v>0</v>
      </c>
      <c r="BJ123">
        <v>1.96</v>
      </c>
      <c r="BK123">
        <v>0</v>
      </c>
      <c r="BL123">
        <v>0</v>
      </c>
      <c r="BM123">
        <v>0.01</v>
      </c>
      <c r="BN123">
        <v>0.64</v>
      </c>
      <c r="BO123">
        <v>0.22</v>
      </c>
      <c r="BP123">
        <v>0</v>
      </c>
      <c r="BQ123" t="s">
        <v>625</v>
      </c>
      <c r="BR123" t="s">
        <v>625</v>
      </c>
      <c r="BS123">
        <v>1.97</v>
      </c>
      <c r="BV123" s="87">
        <v>3.2487309644670054E-3</v>
      </c>
      <c r="BW123" s="87">
        <v>0.99604060913705583</v>
      </c>
      <c r="BX123" s="87">
        <v>7.1065989847715735E-4</v>
      </c>
      <c r="BY123" s="87">
        <v>0</v>
      </c>
      <c r="CA123" s="87">
        <v>1</v>
      </c>
      <c r="CD123">
        <v>3.24873E-3</v>
      </c>
      <c r="CG123" s="87">
        <v>-9.6446700539182251E-10</v>
      </c>
      <c r="CH123" s="102">
        <v>0</v>
      </c>
    </row>
    <row r="124" spans="1:86" x14ac:dyDescent="0.35">
      <c r="A124" t="s">
        <v>183</v>
      </c>
      <c r="B124" t="s">
        <v>184</v>
      </c>
      <c r="C124">
        <v>0</v>
      </c>
      <c r="D124">
        <v>2.3029999999999999</v>
      </c>
      <c r="E124">
        <v>0</v>
      </c>
      <c r="F124">
        <v>0</v>
      </c>
      <c r="G124">
        <v>0</v>
      </c>
      <c r="H124">
        <v>0</v>
      </c>
      <c r="I124">
        <v>0</v>
      </c>
      <c r="J124">
        <v>0</v>
      </c>
      <c r="K124">
        <v>0</v>
      </c>
      <c r="L124">
        <v>4.31487</v>
      </c>
      <c r="M124">
        <v>20.352599999999999</v>
      </c>
      <c r="N124">
        <v>8.0688600000000008</v>
      </c>
      <c r="O124">
        <v>12.383699999999999</v>
      </c>
      <c r="P124">
        <v>16.698599999999999</v>
      </c>
      <c r="Q124">
        <v>0</v>
      </c>
      <c r="R124">
        <v>0</v>
      </c>
      <c r="S124">
        <v>0</v>
      </c>
      <c r="T124">
        <v>0</v>
      </c>
      <c r="U124">
        <v>0</v>
      </c>
      <c r="V124">
        <v>0</v>
      </c>
      <c r="W124">
        <v>0</v>
      </c>
      <c r="X124">
        <v>0</v>
      </c>
      <c r="Y124">
        <v>0</v>
      </c>
      <c r="Z124">
        <v>0</v>
      </c>
      <c r="AA124">
        <v>0</v>
      </c>
      <c r="AB124">
        <v>0</v>
      </c>
      <c r="AC124">
        <v>0</v>
      </c>
      <c r="AD124">
        <v>0</v>
      </c>
      <c r="AE124">
        <v>0</v>
      </c>
      <c r="AF124">
        <v>0</v>
      </c>
      <c r="AG124">
        <v>0</v>
      </c>
      <c r="AH124">
        <v>0</v>
      </c>
      <c r="AI124">
        <v>11.2</v>
      </c>
      <c r="AJ124">
        <v>0</v>
      </c>
      <c r="AK124">
        <v>0</v>
      </c>
      <c r="AL124">
        <v>2.51308</v>
      </c>
      <c r="AM124">
        <v>0</v>
      </c>
      <c r="AO124">
        <v>77.834710000000001</v>
      </c>
      <c r="AP124">
        <v>77.834710000000001</v>
      </c>
      <c r="AQ124">
        <v>60.841999999999999</v>
      </c>
      <c r="AR124">
        <v>0</v>
      </c>
      <c r="AS124">
        <v>0</v>
      </c>
      <c r="AT124" s="87">
        <v>0.78168210557988838</v>
      </c>
      <c r="AV124" t="s">
        <v>629</v>
      </c>
      <c r="BA124">
        <v>2.51308</v>
      </c>
      <c r="BB124">
        <v>0</v>
      </c>
      <c r="BC124">
        <v>57.50376</v>
      </c>
      <c r="BD124">
        <v>0</v>
      </c>
      <c r="BF124">
        <v>61.818629999999992</v>
      </c>
      <c r="BI124">
        <v>2.3029999999999999</v>
      </c>
      <c r="BJ124">
        <v>0</v>
      </c>
      <c r="BK124">
        <v>57.50376</v>
      </c>
      <c r="BL124">
        <v>15.514869999999998</v>
      </c>
      <c r="BM124">
        <v>2.51308</v>
      </c>
      <c r="BN124">
        <v>0</v>
      </c>
      <c r="BO124">
        <v>0</v>
      </c>
      <c r="BP124">
        <v>0</v>
      </c>
      <c r="BQ124" t="s">
        <v>625</v>
      </c>
      <c r="BR124">
        <v>0</v>
      </c>
      <c r="BS124">
        <v>77.834710000000001</v>
      </c>
      <c r="BV124" s="87">
        <v>2.9588341756524819E-2</v>
      </c>
      <c r="BW124" s="87">
        <v>0</v>
      </c>
      <c r="BX124" s="87">
        <v>0.77108066568244427</v>
      </c>
      <c r="BY124" s="87">
        <v>0.1993309925610309</v>
      </c>
      <c r="CA124" s="87">
        <v>1</v>
      </c>
      <c r="CD124">
        <v>2.9588300000000001E-2</v>
      </c>
      <c r="CG124" s="87">
        <v>-4.1756524817720964E-8</v>
      </c>
      <c r="CH124" s="102">
        <v>0</v>
      </c>
    </row>
    <row r="125" spans="1:86" x14ac:dyDescent="0.35">
      <c r="A125" t="s">
        <v>183</v>
      </c>
      <c r="B125" t="s">
        <v>185</v>
      </c>
      <c r="C125">
        <v>0</v>
      </c>
      <c r="D125">
        <v>0.13400000000000001</v>
      </c>
      <c r="E125">
        <v>0</v>
      </c>
      <c r="F125">
        <v>0</v>
      </c>
      <c r="G125">
        <v>0</v>
      </c>
      <c r="H125">
        <v>0</v>
      </c>
      <c r="I125">
        <v>0</v>
      </c>
      <c r="J125">
        <v>0</v>
      </c>
      <c r="K125">
        <v>0</v>
      </c>
      <c r="L125">
        <v>0</v>
      </c>
      <c r="M125">
        <v>0</v>
      </c>
      <c r="N125">
        <v>0</v>
      </c>
      <c r="O125">
        <v>0</v>
      </c>
      <c r="P125">
        <v>9.3000000000000007</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0.16</v>
      </c>
      <c r="AM125">
        <v>0</v>
      </c>
      <c r="AO125">
        <v>9.5940000000000012</v>
      </c>
      <c r="AP125">
        <v>9.5940000000000012</v>
      </c>
      <c r="AQ125">
        <v>7</v>
      </c>
      <c r="AR125">
        <v>0</v>
      </c>
      <c r="AS125">
        <v>0</v>
      </c>
      <c r="AT125" s="87">
        <v>0.72962268084219295</v>
      </c>
      <c r="AV125" t="s">
        <v>629</v>
      </c>
      <c r="BA125">
        <v>0.16</v>
      </c>
      <c r="BB125">
        <v>0</v>
      </c>
      <c r="BC125">
        <v>9.3000000000000007</v>
      </c>
      <c r="BD125">
        <v>0</v>
      </c>
      <c r="BF125">
        <v>9.3000000000000007</v>
      </c>
      <c r="BI125">
        <v>0.13400000000000001</v>
      </c>
      <c r="BJ125">
        <v>0</v>
      </c>
      <c r="BK125">
        <v>9.3000000000000007</v>
      </c>
      <c r="BL125">
        <v>0</v>
      </c>
      <c r="BM125">
        <v>0.16</v>
      </c>
      <c r="BN125">
        <v>0</v>
      </c>
      <c r="BO125">
        <v>0</v>
      </c>
      <c r="BP125">
        <v>0</v>
      </c>
      <c r="BQ125" t="s">
        <v>625</v>
      </c>
      <c r="BR125" t="s">
        <v>625</v>
      </c>
      <c r="BS125">
        <v>9.5940000000000012</v>
      </c>
      <c r="BV125" s="87">
        <v>1.3967062747550552E-2</v>
      </c>
      <c r="BW125" s="87">
        <v>0</v>
      </c>
      <c r="BX125" s="87">
        <v>0.98603293725244945</v>
      </c>
      <c r="BY125" s="87">
        <v>0</v>
      </c>
      <c r="CA125" s="87">
        <v>1</v>
      </c>
      <c r="CD125">
        <v>1.39671E-2</v>
      </c>
      <c r="CG125" s="87">
        <v>3.725244944810524E-8</v>
      </c>
      <c r="CH125" s="102">
        <v>0</v>
      </c>
    </row>
    <row r="126" spans="1:86" x14ac:dyDescent="0.35">
      <c r="A126" t="s">
        <v>183</v>
      </c>
      <c r="B126" t="s">
        <v>186</v>
      </c>
      <c r="C126">
        <v>0</v>
      </c>
      <c r="D126">
        <v>6.0999999999999999E-2</v>
      </c>
      <c r="E126">
        <v>0</v>
      </c>
      <c r="F126">
        <v>0</v>
      </c>
      <c r="G126">
        <v>0</v>
      </c>
      <c r="H126">
        <v>0</v>
      </c>
      <c r="I126">
        <v>0</v>
      </c>
      <c r="J126">
        <v>0</v>
      </c>
      <c r="K126">
        <v>0</v>
      </c>
      <c r="L126">
        <v>0</v>
      </c>
      <c r="M126">
        <v>0</v>
      </c>
      <c r="N126">
        <v>0</v>
      </c>
      <c r="O126">
        <v>0</v>
      </c>
      <c r="P126">
        <v>3.3759999999999999</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5.2999999999999999E-2</v>
      </c>
      <c r="AM126">
        <v>0</v>
      </c>
      <c r="AO126">
        <v>3.4899999999999998</v>
      </c>
      <c r="AP126">
        <v>3.4899999999999998</v>
      </c>
      <c r="AQ126">
        <v>2.2799999999999998</v>
      </c>
      <c r="AR126">
        <v>0</v>
      </c>
      <c r="AS126">
        <v>0</v>
      </c>
      <c r="AT126" s="87">
        <v>0.65329512893982811</v>
      </c>
      <c r="AV126" t="s">
        <v>629</v>
      </c>
      <c r="BA126">
        <v>5.2999999999999999E-2</v>
      </c>
      <c r="BB126">
        <v>0</v>
      </c>
      <c r="BC126">
        <v>3.3759999999999999</v>
      </c>
      <c r="BD126">
        <v>0</v>
      </c>
      <c r="BF126">
        <v>3.3759999999999999</v>
      </c>
      <c r="BI126">
        <v>6.0999999999999999E-2</v>
      </c>
      <c r="BJ126">
        <v>0</v>
      </c>
      <c r="BK126">
        <v>3.3759999999999999</v>
      </c>
      <c r="BL126">
        <v>0</v>
      </c>
      <c r="BM126">
        <v>5.2999999999999999E-2</v>
      </c>
      <c r="BN126">
        <v>0.64</v>
      </c>
      <c r="BO126">
        <v>0.22</v>
      </c>
      <c r="BP126">
        <v>0</v>
      </c>
      <c r="BQ126" t="s">
        <v>625</v>
      </c>
      <c r="BR126" t="s">
        <v>625</v>
      </c>
      <c r="BS126">
        <v>3.4899999999999998</v>
      </c>
      <c r="BV126" s="87">
        <v>2.7197707736389687E-2</v>
      </c>
      <c r="BW126" s="87">
        <v>3.3409742120343844E-3</v>
      </c>
      <c r="BX126" s="87">
        <v>0.96946131805157598</v>
      </c>
      <c r="BY126" s="87">
        <v>0</v>
      </c>
      <c r="CA126" s="87">
        <v>1</v>
      </c>
      <c r="CD126">
        <v>2.7197699999999998E-2</v>
      </c>
      <c r="CG126" s="87">
        <v>-7.7363896885951355E-9</v>
      </c>
      <c r="CH126" s="102">
        <v>0</v>
      </c>
    </row>
    <row r="127" spans="1:86" x14ac:dyDescent="0.35">
      <c r="A127" t="s">
        <v>183</v>
      </c>
      <c r="B127" t="s">
        <v>187</v>
      </c>
      <c r="C127">
        <v>0</v>
      </c>
      <c r="D127">
        <v>2.2999999999999998</v>
      </c>
      <c r="E127">
        <v>0</v>
      </c>
      <c r="F127">
        <v>0</v>
      </c>
      <c r="G127">
        <v>0</v>
      </c>
      <c r="H127">
        <v>0</v>
      </c>
      <c r="I127">
        <v>0</v>
      </c>
      <c r="J127">
        <v>0</v>
      </c>
      <c r="K127">
        <v>0</v>
      </c>
      <c r="L127">
        <v>3.4753099999999999</v>
      </c>
      <c r="M127">
        <v>16.3325</v>
      </c>
      <c r="N127">
        <v>7.3946699999999996</v>
      </c>
      <c r="O127">
        <v>9.8681099999999997</v>
      </c>
      <c r="P127">
        <v>13.343400000000001</v>
      </c>
      <c r="Q127">
        <v>0</v>
      </c>
      <c r="R127">
        <v>0</v>
      </c>
      <c r="S127">
        <v>0</v>
      </c>
      <c r="T127">
        <v>0</v>
      </c>
      <c r="U127">
        <v>0</v>
      </c>
      <c r="V127">
        <v>0</v>
      </c>
      <c r="W127">
        <v>0</v>
      </c>
      <c r="X127">
        <v>0</v>
      </c>
      <c r="Y127">
        <v>0</v>
      </c>
      <c r="Z127">
        <v>0</v>
      </c>
      <c r="AA127">
        <v>0</v>
      </c>
      <c r="AB127">
        <v>0</v>
      </c>
      <c r="AC127">
        <v>0</v>
      </c>
      <c r="AD127">
        <v>0</v>
      </c>
      <c r="AE127">
        <v>0</v>
      </c>
      <c r="AF127">
        <v>0</v>
      </c>
      <c r="AG127">
        <v>0</v>
      </c>
      <c r="AH127">
        <v>0</v>
      </c>
      <c r="AI127">
        <v>7.25</v>
      </c>
      <c r="AJ127">
        <v>0</v>
      </c>
      <c r="AK127">
        <v>0</v>
      </c>
      <c r="AL127">
        <v>2.0921500000000002</v>
      </c>
      <c r="AM127">
        <v>0</v>
      </c>
      <c r="AO127">
        <v>62.056139999999999</v>
      </c>
      <c r="AP127">
        <v>62.056139999999999</v>
      </c>
      <c r="AQ127">
        <v>49.8</v>
      </c>
      <c r="AR127">
        <v>0</v>
      </c>
      <c r="AS127">
        <v>0</v>
      </c>
      <c r="AT127" s="87">
        <v>0.80249915640901925</v>
      </c>
      <c r="AV127" t="s">
        <v>629</v>
      </c>
      <c r="BA127">
        <v>2.0921500000000002</v>
      </c>
      <c r="BB127">
        <v>0</v>
      </c>
      <c r="BC127">
        <v>46.938680000000005</v>
      </c>
      <c r="BD127">
        <v>0</v>
      </c>
      <c r="BF127">
        <v>50.413990000000005</v>
      </c>
      <c r="BI127">
        <v>2.2999999999999998</v>
      </c>
      <c r="BJ127">
        <v>0</v>
      </c>
      <c r="BK127">
        <v>46.938680000000005</v>
      </c>
      <c r="BL127">
        <v>10.72531</v>
      </c>
      <c r="BM127">
        <v>2.0921500000000002</v>
      </c>
      <c r="BN127">
        <v>0</v>
      </c>
      <c r="BO127">
        <v>0</v>
      </c>
      <c r="BP127">
        <v>0</v>
      </c>
      <c r="BQ127" t="s">
        <v>625</v>
      </c>
      <c r="BR127" t="s">
        <v>625</v>
      </c>
      <c r="BS127">
        <v>62.056139999999999</v>
      </c>
      <c r="BV127" s="87">
        <v>3.7063214051018964E-2</v>
      </c>
      <c r="BW127" s="87">
        <v>0</v>
      </c>
      <c r="BX127" s="87">
        <v>0.79010441190831415</v>
      </c>
      <c r="BY127" s="87">
        <v>0.17283237404066706</v>
      </c>
      <c r="CA127" s="87">
        <v>1.0000000000000002</v>
      </c>
      <c r="CD127">
        <v>3.7063199999999998E-2</v>
      </c>
      <c r="CG127" s="87">
        <v>-1.4051018966398932E-8</v>
      </c>
      <c r="CH127" s="102">
        <v>0</v>
      </c>
    </row>
    <row r="128" spans="1:86" x14ac:dyDescent="0.35">
      <c r="A128" t="s">
        <v>188</v>
      </c>
      <c r="B128" t="s">
        <v>189</v>
      </c>
      <c r="C128">
        <v>0</v>
      </c>
      <c r="D128">
        <v>0.123</v>
      </c>
      <c r="E128">
        <v>0</v>
      </c>
      <c r="F128">
        <v>0</v>
      </c>
      <c r="G128">
        <v>0</v>
      </c>
      <c r="H128">
        <v>0</v>
      </c>
      <c r="I128">
        <v>0</v>
      </c>
      <c r="J128">
        <v>0</v>
      </c>
      <c r="K128">
        <v>0</v>
      </c>
      <c r="L128">
        <v>0</v>
      </c>
      <c r="M128">
        <v>0</v>
      </c>
      <c r="N128">
        <v>45.8</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6.1</v>
      </c>
      <c r="AJ128">
        <v>0.24399999999999999</v>
      </c>
      <c r="AK128">
        <v>0</v>
      </c>
      <c r="AL128">
        <v>0.91200000000000003</v>
      </c>
      <c r="AM128">
        <v>0</v>
      </c>
      <c r="AO128">
        <v>53.178999999999995</v>
      </c>
      <c r="AP128">
        <v>53.178999999999995</v>
      </c>
      <c r="AQ128">
        <v>35.706000000000003</v>
      </c>
      <c r="AR128">
        <v>0</v>
      </c>
      <c r="AS128">
        <v>0</v>
      </c>
      <c r="AT128" s="87">
        <v>0.6714304518700992</v>
      </c>
      <c r="AV128" t="s">
        <v>629</v>
      </c>
      <c r="BA128">
        <v>0.91200000000000003</v>
      </c>
      <c r="BB128">
        <v>0</v>
      </c>
      <c r="BC128">
        <v>45.8</v>
      </c>
      <c r="BD128">
        <v>0</v>
      </c>
      <c r="BF128">
        <v>45.8</v>
      </c>
      <c r="BI128">
        <v>0.123</v>
      </c>
      <c r="BJ128">
        <v>0</v>
      </c>
      <c r="BK128">
        <v>45.8</v>
      </c>
      <c r="BL128">
        <v>6.3439999999999994</v>
      </c>
      <c r="BM128">
        <v>0.91200000000000003</v>
      </c>
      <c r="BN128">
        <v>0</v>
      </c>
      <c r="BO128">
        <v>0</v>
      </c>
      <c r="BP128">
        <v>0</v>
      </c>
      <c r="BQ128" t="s">
        <v>625</v>
      </c>
      <c r="BR128" t="s">
        <v>625</v>
      </c>
      <c r="BS128">
        <v>53.178999999999995</v>
      </c>
      <c r="BV128" s="87">
        <v>2.3129430790349574E-3</v>
      </c>
      <c r="BW128" s="87">
        <v>0</v>
      </c>
      <c r="BX128" s="87">
        <v>0.87839184640553603</v>
      </c>
      <c r="BY128" s="87">
        <v>0.11929521051542902</v>
      </c>
      <c r="CA128" s="87">
        <v>1</v>
      </c>
      <c r="CD128">
        <v>2.3129399999999999E-3</v>
      </c>
      <c r="CG128" s="87">
        <v>-3.0790349575537945E-9</v>
      </c>
      <c r="CH128" s="102">
        <v>0</v>
      </c>
    </row>
    <row r="129" spans="1:86" x14ac:dyDescent="0.35">
      <c r="A129" t="s">
        <v>190</v>
      </c>
      <c r="B129" t="s">
        <v>191</v>
      </c>
      <c r="C129">
        <v>0</v>
      </c>
      <c r="D129">
        <v>0.01</v>
      </c>
      <c r="E129">
        <v>0</v>
      </c>
      <c r="F129">
        <v>0.87778500000000004</v>
      </c>
      <c r="G129">
        <v>0</v>
      </c>
      <c r="H129">
        <v>0</v>
      </c>
      <c r="I129">
        <v>0</v>
      </c>
      <c r="J129">
        <v>2.88</v>
      </c>
      <c r="K129">
        <v>0</v>
      </c>
      <c r="L129">
        <v>0</v>
      </c>
      <c r="M129">
        <v>43.249099999999999</v>
      </c>
      <c r="N129">
        <v>21.7163</v>
      </c>
      <c r="O129">
        <v>0</v>
      </c>
      <c r="P129">
        <v>54.880499999999998</v>
      </c>
      <c r="Q129">
        <v>0</v>
      </c>
      <c r="R129">
        <v>6.54</v>
      </c>
      <c r="S129">
        <v>0</v>
      </c>
      <c r="T129">
        <v>0</v>
      </c>
      <c r="U129">
        <v>0</v>
      </c>
      <c r="V129">
        <v>0</v>
      </c>
      <c r="W129">
        <v>0</v>
      </c>
      <c r="X129">
        <v>0</v>
      </c>
      <c r="Y129">
        <v>0</v>
      </c>
      <c r="Z129">
        <v>0</v>
      </c>
      <c r="AA129">
        <v>0</v>
      </c>
      <c r="AB129">
        <v>0</v>
      </c>
      <c r="AC129">
        <v>0</v>
      </c>
      <c r="AD129">
        <v>0</v>
      </c>
      <c r="AE129">
        <v>16.5002</v>
      </c>
      <c r="AF129">
        <v>5.38</v>
      </c>
      <c r="AG129">
        <v>0</v>
      </c>
      <c r="AH129">
        <v>0</v>
      </c>
      <c r="AI129">
        <v>36.1</v>
      </c>
      <c r="AJ129">
        <v>29.8</v>
      </c>
      <c r="AK129">
        <v>0</v>
      </c>
      <c r="AL129">
        <v>6.5809499999999996</v>
      </c>
      <c r="AM129">
        <v>0</v>
      </c>
      <c r="AO129">
        <v>224.51483500000001</v>
      </c>
      <c r="AP129">
        <v>224.51483500000001</v>
      </c>
      <c r="AQ129">
        <v>176.369</v>
      </c>
      <c r="AR129">
        <v>0</v>
      </c>
      <c r="AS129">
        <v>0</v>
      </c>
      <c r="AT129" s="87">
        <v>0.78555610812978127</v>
      </c>
      <c r="AV129" t="s">
        <v>629</v>
      </c>
      <c r="BA129">
        <v>11.96095</v>
      </c>
      <c r="BB129">
        <v>0</v>
      </c>
      <c r="BC129">
        <v>119.8459</v>
      </c>
      <c r="BD129">
        <v>6.54</v>
      </c>
      <c r="BF129">
        <v>126.38590000000001</v>
      </c>
      <c r="BI129">
        <v>0.88778500000000005</v>
      </c>
      <c r="BJ129">
        <v>16.5002</v>
      </c>
      <c r="BK129">
        <v>126.38590000000001</v>
      </c>
      <c r="BL129">
        <v>68.78</v>
      </c>
      <c r="BM129">
        <v>11.96095</v>
      </c>
      <c r="BN129">
        <v>0</v>
      </c>
      <c r="BO129">
        <v>0</v>
      </c>
      <c r="BP129">
        <v>0</v>
      </c>
      <c r="BQ129" t="s">
        <v>625</v>
      </c>
      <c r="BR129" t="s">
        <v>625</v>
      </c>
      <c r="BS129">
        <v>224.51483500000001</v>
      </c>
      <c r="BV129" s="87">
        <v>3.9542375896897859E-3</v>
      </c>
      <c r="BW129" s="87">
        <v>7.3492693701064343E-2</v>
      </c>
      <c r="BX129" s="87">
        <v>0.61620360186889211</v>
      </c>
      <c r="BY129" s="87">
        <v>0.3063494668403538</v>
      </c>
      <c r="CA129" s="87">
        <v>1</v>
      </c>
      <c r="CD129">
        <v>3.9542300000000004E-3</v>
      </c>
      <c r="CG129" s="87">
        <v>-7.5896897855018408E-9</v>
      </c>
      <c r="CH129" s="102">
        <v>0</v>
      </c>
    </row>
    <row r="130" spans="1:86" x14ac:dyDescent="0.35">
      <c r="A130" t="s">
        <v>192</v>
      </c>
      <c r="B130" t="s">
        <v>193</v>
      </c>
      <c r="C130">
        <v>0</v>
      </c>
      <c r="D130">
        <v>0</v>
      </c>
      <c r="E130">
        <v>0</v>
      </c>
      <c r="F130">
        <v>0</v>
      </c>
      <c r="G130">
        <v>0</v>
      </c>
      <c r="H130">
        <v>0</v>
      </c>
      <c r="I130">
        <v>112.65900000000001</v>
      </c>
      <c r="J130">
        <v>0</v>
      </c>
      <c r="K130">
        <v>0</v>
      </c>
      <c r="L130">
        <v>1.76</v>
      </c>
      <c r="M130">
        <v>0</v>
      </c>
      <c r="N130">
        <v>0</v>
      </c>
      <c r="O130">
        <v>0</v>
      </c>
      <c r="P130">
        <v>89.07</v>
      </c>
      <c r="Q130">
        <v>0</v>
      </c>
      <c r="R130">
        <v>0</v>
      </c>
      <c r="S130">
        <v>0</v>
      </c>
      <c r="T130">
        <v>0</v>
      </c>
      <c r="U130">
        <v>0</v>
      </c>
      <c r="V130">
        <v>0</v>
      </c>
      <c r="W130">
        <v>1.0082599999999999</v>
      </c>
      <c r="X130">
        <v>0</v>
      </c>
      <c r="Y130">
        <v>0</v>
      </c>
      <c r="Z130">
        <v>0</v>
      </c>
      <c r="AA130">
        <v>0</v>
      </c>
      <c r="AB130">
        <v>0</v>
      </c>
      <c r="AC130">
        <v>0</v>
      </c>
      <c r="AD130">
        <v>0</v>
      </c>
      <c r="AE130">
        <v>0</v>
      </c>
      <c r="AF130">
        <v>0</v>
      </c>
      <c r="AG130">
        <v>0</v>
      </c>
      <c r="AH130">
        <v>0</v>
      </c>
      <c r="AI130">
        <v>22.6</v>
      </c>
      <c r="AJ130">
        <v>2.0630000000000002</v>
      </c>
      <c r="AK130">
        <v>0</v>
      </c>
      <c r="AL130">
        <v>6.1220499999999998</v>
      </c>
      <c r="AM130">
        <v>0</v>
      </c>
      <c r="AO130">
        <v>235.28231</v>
      </c>
      <c r="AP130">
        <v>235.28231</v>
      </c>
      <c r="AQ130">
        <v>181.35</v>
      </c>
      <c r="AR130">
        <v>0</v>
      </c>
      <c r="AS130">
        <v>0</v>
      </c>
      <c r="AT130" s="87">
        <v>0.77077617947562649</v>
      </c>
      <c r="AV130" t="s">
        <v>629</v>
      </c>
      <c r="BA130">
        <v>6.1220499999999998</v>
      </c>
      <c r="BB130">
        <v>0</v>
      </c>
      <c r="BC130">
        <v>89.07</v>
      </c>
      <c r="BD130">
        <v>0</v>
      </c>
      <c r="BF130">
        <v>91.838259999999991</v>
      </c>
      <c r="BI130">
        <v>0</v>
      </c>
      <c r="BJ130">
        <v>0</v>
      </c>
      <c r="BK130">
        <v>90.07826</v>
      </c>
      <c r="BL130">
        <v>139.08199999999999</v>
      </c>
      <c r="BM130">
        <v>6.1220499999999998</v>
      </c>
      <c r="BN130">
        <v>0</v>
      </c>
      <c r="BO130">
        <v>0</v>
      </c>
      <c r="BP130">
        <v>0</v>
      </c>
      <c r="BQ130" t="s">
        <v>625</v>
      </c>
      <c r="BR130" t="s">
        <v>625</v>
      </c>
      <c r="BS130">
        <v>235.28231</v>
      </c>
      <c r="BV130" s="87">
        <v>0</v>
      </c>
      <c r="BW130" s="87">
        <v>0</v>
      </c>
      <c r="BX130" s="87">
        <v>0.40887183571089558</v>
      </c>
      <c r="BY130" s="87">
        <v>0.59112816428910442</v>
      </c>
      <c r="CA130" s="87">
        <v>1</v>
      </c>
      <c r="CD130">
        <v>0</v>
      </c>
      <c r="CG130" s="87">
        <v>0</v>
      </c>
      <c r="CH130" s="102">
        <v>0</v>
      </c>
    </row>
    <row r="131" spans="1:86" x14ac:dyDescent="0.35">
      <c r="A131" t="s">
        <v>192</v>
      </c>
      <c r="B131" t="s">
        <v>194</v>
      </c>
      <c r="C131">
        <v>0</v>
      </c>
      <c r="D131">
        <v>0</v>
      </c>
      <c r="E131">
        <v>0</v>
      </c>
      <c r="F131">
        <v>0</v>
      </c>
      <c r="G131">
        <v>0</v>
      </c>
      <c r="H131">
        <v>0</v>
      </c>
      <c r="I131">
        <v>0</v>
      </c>
      <c r="J131">
        <v>0</v>
      </c>
      <c r="K131">
        <v>0</v>
      </c>
      <c r="L131">
        <v>0.35</v>
      </c>
      <c r="M131">
        <v>0</v>
      </c>
      <c r="N131">
        <v>0</v>
      </c>
      <c r="O131">
        <v>0</v>
      </c>
      <c r="P131">
        <v>24.824000000000002</v>
      </c>
      <c r="Q131">
        <v>0</v>
      </c>
      <c r="R131">
        <v>0</v>
      </c>
      <c r="S131">
        <v>0</v>
      </c>
      <c r="T131">
        <v>0</v>
      </c>
      <c r="U131">
        <v>0</v>
      </c>
      <c r="V131">
        <v>0</v>
      </c>
      <c r="W131">
        <v>0</v>
      </c>
      <c r="X131">
        <v>0</v>
      </c>
      <c r="Y131">
        <v>0</v>
      </c>
      <c r="Z131">
        <v>0</v>
      </c>
      <c r="AA131">
        <v>0</v>
      </c>
      <c r="AB131">
        <v>0</v>
      </c>
      <c r="AC131">
        <v>0.69599999999999995</v>
      </c>
      <c r="AD131">
        <v>0</v>
      </c>
      <c r="AE131">
        <v>0</v>
      </c>
      <c r="AF131">
        <v>0</v>
      </c>
      <c r="AG131">
        <v>0</v>
      </c>
      <c r="AH131">
        <v>0</v>
      </c>
      <c r="AI131">
        <v>0</v>
      </c>
      <c r="AJ131">
        <v>0</v>
      </c>
      <c r="AK131">
        <v>0</v>
      </c>
      <c r="AL131">
        <v>0.55700000000000005</v>
      </c>
      <c r="AM131">
        <v>0</v>
      </c>
      <c r="AO131">
        <v>26.427000000000003</v>
      </c>
      <c r="AP131">
        <v>26.427000000000003</v>
      </c>
      <c r="AQ131">
        <v>17.59</v>
      </c>
      <c r="AR131">
        <v>0</v>
      </c>
      <c r="AS131">
        <v>0</v>
      </c>
      <c r="AT131" s="87">
        <v>0.66560714420857447</v>
      </c>
      <c r="AV131" t="s">
        <v>629</v>
      </c>
      <c r="BA131">
        <v>0.55700000000000005</v>
      </c>
      <c r="BB131">
        <v>0</v>
      </c>
      <c r="BC131">
        <v>24.824000000000002</v>
      </c>
      <c r="BD131">
        <v>0</v>
      </c>
      <c r="BF131">
        <v>25.870000000000005</v>
      </c>
      <c r="BI131">
        <v>0</v>
      </c>
      <c r="BJ131">
        <v>0</v>
      </c>
      <c r="BK131">
        <v>25.520000000000003</v>
      </c>
      <c r="BL131">
        <v>0.35</v>
      </c>
      <c r="BM131">
        <v>0.55700000000000005</v>
      </c>
      <c r="BN131">
        <v>0</v>
      </c>
      <c r="BO131">
        <v>0</v>
      </c>
      <c r="BP131">
        <v>0</v>
      </c>
      <c r="BQ131" t="s">
        <v>625</v>
      </c>
      <c r="BR131" t="s">
        <v>625</v>
      </c>
      <c r="BS131">
        <v>26.427000000000003</v>
      </c>
      <c r="BV131" s="87">
        <v>0</v>
      </c>
      <c r="BW131" s="87">
        <v>0</v>
      </c>
      <c r="BX131" s="87">
        <v>0.98675596927384868</v>
      </c>
      <c r="BY131" s="87">
        <v>1.3244030726151282E-2</v>
      </c>
      <c r="CA131" s="87">
        <v>1</v>
      </c>
      <c r="CD131">
        <v>0</v>
      </c>
      <c r="CG131" s="87">
        <v>0</v>
      </c>
      <c r="CH131" s="102">
        <v>0</v>
      </c>
    </row>
    <row r="132" spans="1:86" x14ac:dyDescent="0.35">
      <c r="A132" t="s">
        <v>195</v>
      </c>
      <c r="B132" t="s">
        <v>196</v>
      </c>
      <c r="C132">
        <v>0</v>
      </c>
      <c r="D132">
        <v>0</v>
      </c>
      <c r="E132">
        <v>0</v>
      </c>
      <c r="F132">
        <v>0</v>
      </c>
      <c r="G132">
        <v>4.4619999999999997</v>
      </c>
      <c r="H132">
        <v>0</v>
      </c>
      <c r="I132">
        <v>0</v>
      </c>
      <c r="J132">
        <v>0</v>
      </c>
      <c r="K132">
        <v>0</v>
      </c>
      <c r="L132">
        <v>0</v>
      </c>
      <c r="M132">
        <v>0</v>
      </c>
      <c r="N132">
        <v>0</v>
      </c>
      <c r="O132">
        <v>0</v>
      </c>
      <c r="P132">
        <v>0</v>
      </c>
      <c r="Q132">
        <v>0</v>
      </c>
      <c r="R132">
        <v>0</v>
      </c>
      <c r="S132">
        <v>0</v>
      </c>
      <c r="T132">
        <v>0</v>
      </c>
      <c r="U132">
        <v>0</v>
      </c>
      <c r="V132">
        <v>0</v>
      </c>
      <c r="W132">
        <v>13.047000000000001</v>
      </c>
      <c r="X132">
        <v>0</v>
      </c>
      <c r="Y132">
        <v>0</v>
      </c>
      <c r="Z132">
        <v>0</v>
      </c>
      <c r="AA132">
        <v>0</v>
      </c>
      <c r="AB132">
        <v>0</v>
      </c>
      <c r="AC132">
        <v>0</v>
      </c>
      <c r="AD132">
        <v>0</v>
      </c>
      <c r="AE132">
        <v>0</v>
      </c>
      <c r="AF132">
        <v>0</v>
      </c>
      <c r="AG132">
        <v>0</v>
      </c>
      <c r="AH132">
        <v>0</v>
      </c>
      <c r="AI132">
        <v>0</v>
      </c>
      <c r="AJ132">
        <v>34.311</v>
      </c>
      <c r="AK132">
        <v>0</v>
      </c>
      <c r="AL132">
        <v>0.35599999999999998</v>
      </c>
      <c r="AM132">
        <v>0</v>
      </c>
      <c r="AO132">
        <v>52.176000000000002</v>
      </c>
      <c r="AP132">
        <v>52.176000000000002</v>
      </c>
      <c r="AQ132">
        <v>43.228999999999999</v>
      </c>
      <c r="AR132">
        <v>0</v>
      </c>
      <c r="AS132">
        <v>0</v>
      </c>
      <c r="AT132" s="87">
        <v>0.82852269242563625</v>
      </c>
      <c r="AV132" t="s">
        <v>629</v>
      </c>
      <c r="BA132">
        <v>0.35599999999999998</v>
      </c>
      <c r="BB132">
        <v>0</v>
      </c>
      <c r="BC132">
        <v>0</v>
      </c>
      <c r="BD132">
        <v>0</v>
      </c>
      <c r="BF132">
        <v>13.047000000000001</v>
      </c>
      <c r="BI132">
        <v>4.4619999999999997</v>
      </c>
      <c r="BJ132">
        <v>0</v>
      </c>
      <c r="BK132">
        <v>13.047000000000001</v>
      </c>
      <c r="BL132">
        <v>34.311</v>
      </c>
      <c r="BM132">
        <v>0.35599999999999998</v>
      </c>
      <c r="BN132">
        <v>0</v>
      </c>
      <c r="BO132">
        <v>0</v>
      </c>
      <c r="BP132">
        <v>0</v>
      </c>
      <c r="BQ132" t="s">
        <v>625</v>
      </c>
      <c r="BR132" t="s">
        <v>625</v>
      </c>
      <c r="BS132">
        <v>52.176000000000002</v>
      </c>
      <c r="BV132" s="87">
        <v>8.551824593682919E-2</v>
      </c>
      <c r="BW132" s="87">
        <v>0</v>
      </c>
      <c r="BX132" s="87">
        <v>0.25688055811100891</v>
      </c>
      <c r="BY132" s="87">
        <v>0.65760119595216193</v>
      </c>
      <c r="CA132" s="87">
        <v>1</v>
      </c>
      <c r="CD132">
        <v>8.5518200000000003E-2</v>
      </c>
      <c r="CG132" s="87">
        <v>-4.5936829187742667E-8</v>
      </c>
      <c r="CH132" s="102">
        <v>0</v>
      </c>
    </row>
    <row r="133" spans="1:86" x14ac:dyDescent="0.35">
      <c r="A133" t="s">
        <v>197</v>
      </c>
      <c r="B133" t="s">
        <v>198</v>
      </c>
      <c r="C133">
        <v>0</v>
      </c>
      <c r="D133">
        <v>0.72</v>
      </c>
      <c r="E133">
        <v>0</v>
      </c>
      <c r="F133">
        <v>0</v>
      </c>
      <c r="G133">
        <v>0</v>
      </c>
      <c r="H133">
        <v>0</v>
      </c>
      <c r="I133">
        <v>0</v>
      </c>
      <c r="J133">
        <v>0</v>
      </c>
      <c r="K133">
        <v>0</v>
      </c>
      <c r="L133">
        <v>0</v>
      </c>
      <c r="M133">
        <v>0</v>
      </c>
      <c r="N133">
        <v>0</v>
      </c>
      <c r="O133">
        <v>0</v>
      </c>
      <c r="P133">
        <v>36.645000000000003</v>
      </c>
      <c r="Q133">
        <v>0</v>
      </c>
      <c r="R133">
        <v>4.1260000000000003</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1.04</v>
      </c>
      <c r="AM133">
        <v>0</v>
      </c>
      <c r="AO133">
        <v>42.530999999999999</v>
      </c>
      <c r="AP133">
        <v>42.530999999999999</v>
      </c>
      <c r="AQ133">
        <v>34.200000000000003</v>
      </c>
      <c r="AR133">
        <v>0</v>
      </c>
      <c r="AS133">
        <v>0</v>
      </c>
      <c r="AT133" s="87">
        <v>0.80411934824010733</v>
      </c>
      <c r="AV133" t="s">
        <v>629</v>
      </c>
      <c r="BA133">
        <v>1.04</v>
      </c>
      <c r="BB133">
        <v>0</v>
      </c>
      <c r="BC133">
        <v>36.645000000000003</v>
      </c>
      <c r="BD133">
        <v>4.1260000000000003</v>
      </c>
      <c r="BF133">
        <v>40.771000000000001</v>
      </c>
      <c r="BI133">
        <v>0.72</v>
      </c>
      <c r="BJ133">
        <v>0</v>
      </c>
      <c r="BK133">
        <v>40.771000000000001</v>
      </c>
      <c r="BL133">
        <v>0</v>
      </c>
      <c r="BM133">
        <v>1.04</v>
      </c>
      <c r="BN133">
        <v>0</v>
      </c>
      <c r="BO133">
        <v>0</v>
      </c>
      <c r="BP133">
        <v>0</v>
      </c>
      <c r="BQ133" t="s">
        <v>625</v>
      </c>
      <c r="BR133" t="s">
        <v>625</v>
      </c>
      <c r="BS133">
        <v>42.530999999999999</v>
      </c>
      <c r="BV133" s="87">
        <v>1.6928828384002257E-2</v>
      </c>
      <c r="BW133" s="87">
        <v>0</v>
      </c>
      <c r="BX133" s="87">
        <v>0.98307117161599777</v>
      </c>
      <c r="BY133" s="87">
        <v>0</v>
      </c>
      <c r="CA133" s="87">
        <v>1</v>
      </c>
      <c r="CD133">
        <v>1.6928800000000001E-2</v>
      </c>
      <c r="CG133" s="87">
        <v>-2.8384002256215402E-8</v>
      </c>
      <c r="CH133" s="102">
        <v>0</v>
      </c>
    </row>
    <row r="134" spans="1:86" x14ac:dyDescent="0.35">
      <c r="A134" t="s">
        <v>199</v>
      </c>
      <c r="B134" t="s">
        <v>212</v>
      </c>
      <c r="C134">
        <v>0</v>
      </c>
      <c r="D134">
        <v>0</v>
      </c>
      <c r="E134">
        <v>0</v>
      </c>
      <c r="F134">
        <v>0</v>
      </c>
      <c r="G134">
        <v>0</v>
      </c>
      <c r="H134">
        <v>0</v>
      </c>
      <c r="I134">
        <v>0</v>
      </c>
      <c r="J134">
        <v>0</v>
      </c>
      <c r="K134">
        <v>0</v>
      </c>
      <c r="L134">
        <v>0</v>
      </c>
      <c r="M134">
        <v>0</v>
      </c>
      <c r="N134">
        <v>0</v>
      </c>
      <c r="O134">
        <v>0</v>
      </c>
      <c r="P134">
        <v>0</v>
      </c>
      <c r="Q134">
        <v>0</v>
      </c>
      <c r="R134">
        <v>1.0089999999999999</v>
      </c>
      <c r="S134">
        <v>0</v>
      </c>
      <c r="T134">
        <v>0</v>
      </c>
      <c r="U134">
        <v>0</v>
      </c>
      <c r="V134">
        <v>0</v>
      </c>
      <c r="W134">
        <v>0</v>
      </c>
      <c r="X134">
        <v>0</v>
      </c>
      <c r="Y134">
        <v>0</v>
      </c>
      <c r="Z134">
        <v>0</v>
      </c>
      <c r="AA134">
        <v>0</v>
      </c>
      <c r="AB134">
        <v>2E-3</v>
      </c>
      <c r="AC134">
        <v>0</v>
      </c>
      <c r="AD134">
        <v>0</v>
      </c>
      <c r="AE134">
        <v>0</v>
      </c>
      <c r="AF134">
        <v>0</v>
      </c>
      <c r="AG134">
        <v>0</v>
      </c>
      <c r="AH134">
        <v>0</v>
      </c>
      <c r="AI134">
        <v>0</v>
      </c>
      <c r="AJ134">
        <v>0</v>
      </c>
      <c r="AK134">
        <v>0</v>
      </c>
      <c r="AL134">
        <v>2.7E-2</v>
      </c>
      <c r="AM134">
        <v>0</v>
      </c>
      <c r="AO134">
        <v>1.0379999999999998</v>
      </c>
      <c r="AP134">
        <v>1.0379999999999998</v>
      </c>
      <c r="AQ134">
        <v>0.72099999999999997</v>
      </c>
      <c r="AR134">
        <v>0</v>
      </c>
      <c r="AS134">
        <v>0</v>
      </c>
      <c r="AT134" s="87">
        <v>0.69460500963391147</v>
      </c>
      <c r="AV134" t="s">
        <v>629</v>
      </c>
      <c r="BA134">
        <v>2.7E-2</v>
      </c>
      <c r="BB134">
        <v>0</v>
      </c>
      <c r="BC134">
        <v>0</v>
      </c>
      <c r="BD134">
        <v>1.0089999999999999</v>
      </c>
      <c r="BF134">
        <v>1.0109999999999999</v>
      </c>
      <c r="BI134">
        <v>0</v>
      </c>
      <c r="BJ134">
        <v>0</v>
      </c>
      <c r="BK134">
        <v>1.0109999999999999</v>
      </c>
      <c r="BL134">
        <v>0</v>
      </c>
      <c r="BM134">
        <v>2.7E-2</v>
      </c>
      <c r="BN134">
        <v>0</v>
      </c>
      <c r="BO134">
        <v>0</v>
      </c>
      <c r="BP134">
        <v>0</v>
      </c>
      <c r="BQ134" t="s">
        <v>625</v>
      </c>
      <c r="BR134" t="s">
        <v>625</v>
      </c>
      <c r="BS134">
        <v>1.0379999999999998</v>
      </c>
      <c r="BV134" s="87">
        <v>0</v>
      </c>
      <c r="BW134" s="87">
        <v>0</v>
      </c>
      <c r="BX134" s="87">
        <v>1</v>
      </c>
      <c r="BY134" s="87">
        <v>0</v>
      </c>
      <c r="CA134" s="87">
        <v>1</v>
      </c>
      <c r="CD134">
        <v>0</v>
      </c>
      <c r="CG134" s="87">
        <v>0</v>
      </c>
      <c r="CH134" s="102">
        <v>0</v>
      </c>
    </row>
    <row r="135" spans="1:86" x14ac:dyDescent="0.35">
      <c r="A135" t="s">
        <v>199</v>
      </c>
      <c r="B135" t="s">
        <v>207</v>
      </c>
      <c r="C135">
        <v>0</v>
      </c>
      <c r="D135">
        <v>0</v>
      </c>
      <c r="E135">
        <v>0</v>
      </c>
      <c r="F135">
        <v>0</v>
      </c>
      <c r="G135">
        <v>0</v>
      </c>
      <c r="H135">
        <v>0</v>
      </c>
      <c r="I135">
        <v>0</v>
      </c>
      <c r="J135">
        <v>0</v>
      </c>
      <c r="K135">
        <v>0</v>
      </c>
      <c r="L135">
        <v>0</v>
      </c>
      <c r="M135">
        <v>0</v>
      </c>
      <c r="N135">
        <v>0</v>
      </c>
      <c r="O135">
        <v>0</v>
      </c>
      <c r="P135">
        <v>0</v>
      </c>
      <c r="Q135">
        <v>0</v>
      </c>
      <c r="R135">
        <v>7.49</v>
      </c>
      <c r="S135">
        <v>0</v>
      </c>
      <c r="T135">
        <v>0</v>
      </c>
      <c r="U135">
        <v>0</v>
      </c>
      <c r="V135">
        <v>0</v>
      </c>
      <c r="W135">
        <v>0</v>
      </c>
      <c r="X135">
        <v>0</v>
      </c>
      <c r="Y135">
        <v>0</v>
      </c>
      <c r="Z135">
        <v>0</v>
      </c>
      <c r="AA135">
        <v>0</v>
      </c>
      <c r="AB135">
        <v>7.6999999999999999E-2</v>
      </c>
      <c r="AC135">
        <v>0</v>
      </c>
      <c r="AD135">
        <v>0</v>
      </c>
      <c r="AE135">
        <v>0</v>
      </c>
      <c r="AF135">
        <v>0</v>
      </c>
      <c r="AG135">
        <v>0</v>
      </c>
      <c r="AH135">
        <v>0</v>
      </c>
      <c r="AI135">
        <v>0</v>
      </c>
      <c r="AJ135">
        <v>0</v>
      </c>
      <c r="AK135">
        <v>0</v>
      </c>
      <c r="AL135">
        <v>0.14299999999999999</v>
      </c>
      <c r="AM135">
        <v>0</v>
      </c>
      <c r="AO135">
        <v>7.71</v>
      </c>
      <c r="AP135">
        <v>7.71</v>
      </c>
      <c r="AQ135">
        <v>5.28</v>
      </c>
      <c r="AR135">
        <v>0</v>
      </c>
      <c r="AS135">
        <v>0</v>
      </c>
      <c r="AT135" s="87">
        <v>0.68482490272373542</v>
      </c>
      <c r="AV135" t="s">
        <v>629</v>
      </c>
      <c r="BA135">
        <v>0.14299999999999999</v>
      </c>
      <c r="BB135">
        <v>0</v>
      </c>
      <c r="BC135">
        <v>0</v>
      </c>
      <c r="BD135">
        <v>7.49</v>
      </c>
      <c r="BF135">
        <v>7.5670000000000002</v>
      </c>
      <c r="BI135">
        <v>0</v>
      </c>
      <c r="BJ135">
        <v>0</v>
      </c>
      <c r="BK135">
        <v>7.5670000000000002</v>
      </c>
      <c r="BL135">
        <v>0</v>
      </c>
      <c r="BM135">
        <v>0.14299999999999999</v>
      </c>
      <c r="BN135">
        <v>0</v>
      </c>
      <c r="BO135">
        <v>0</v>
      </c>
      <c r="BP135">
        <v>0</v>
      </c>
      <c r="BQ135" t="s">
        <v>625</v>
      </c>
      <c r="BR135" t="s">
        <v>625</v>
      </c>
      <c r="BS135">
        <v>7.71</v>
      </c>
      <c r="BV135" s="87">
        <v>0</v>
      </c>
      <c r="BW135" s="87">
        <v>0</v>
      </c>
      <c r="BX135" s="87">
        <v>1</v>
      </c>
      <c r="BY135" s="87">
        <v>0</v>
      </c>
      <c r="CA135" s="87">
        <v>1</v>
      </c>
      <c r="CD135">
        <v>0</v>
      </c>
      <c r="CG135" s="87">
        <v>0</v>
      </c>
      <c r="CH135" s="102">
        <v>0</v>
      </c>
    </row>
    <row r="136" spans="1:86" x14ac:dyDescent="0.35">
      <c r="A136" t="s">
        <v>199</v>
      </c>
      <c r="B136" t="s">
        <v>211</v>
      </c>
      <c r="C136">
        <v>0</v>
      </c>
      <c r="D136">
        <v>0</v>
      </c>
      <c r="E136">
        <v>0</v>
      </c>
      <c r="F136">
        <v>0</v>
      </c>
      <c r="G136">
        <v>0</v>
      </c>
      <c r="H136">
        <v>0</v>
      </c>
      <c r="I136">
        <v>0</v>
      </c>
      <c r="J136">
        <v>0</v>
      </c>
      <c r="K136">
        <v>0</v>
      </c>
      <c r="L136">
        <v>0</v>
      </c>
      <c r="M136">
        <v>0</v>
      </c>
      <c r="N136">
        <v>0</v>
      </c>
      <c r="O136">
        <v>0</v>
      </c>
      <c r="P136">
        <v>0</v>
      </c>
      <c r="Q136">
        <v>0</v>
      </c>
      <c r="R136">
        <v>2.58</v>
      </c>
      <c r="S136">
        <v>0</v>
      </c>
      <c r="T136">
        <v>0</v>
      </c>
      <c r="U136">
        <v>0</v>
      </c>
      <c r="V136">
        <v>0</v>
      </c>
      <c r="W136">
        <v>0</v>
      </c>
      <c r="X136">
        <v>0</v>
      </c>
      <c r="Y136">
        <v>0</v>
      </c>
      <c r="Z136">
        <v>0</v>
      </c>
      <c r="AA136">
        <v>0</v>
      </c>
      <c r="AB136">
        <v>1.4E-2</v>
      </c>
      <c r="AC136">
        <v>0</v>
      </c>
      <c r="AD136">
        <v>0</v>
      </c>
      <c r="AE136">
        <v>0</v>
      </c>
      <c r="AF136">
        <v>0.03</v>
      </c>
      <c r="AG136">
        <v>0</v>
      </c>
      <c r="AH136">
        <v>0</v>
      </c>
      <c r="AI136">
        <v>0</v>
      </c>
      <c r="AJ136">
        <v>0</v>
      </c>
      <c r="AK136">
        <v>0</v>
      </c>
      <c r="AL136">
        <v>5.0999999999999997E-2</v>
      </c>
      <c r="AM136">
        <v>0</v>
      </c>
      <c r="AO136">
        <v>2.6749999999999998</v>
      </c>
      <c r="AP136">
        <v>2.6749999999999998</v>
      </c>
      <c r="AQ136">
        <v>2.09</v>
      </c>
      <c r="AR136">
        <v>0</v>
      </c>
      <c r="AS136">
        <v>0</v>
      </c>
      <c r="AT136" s="87">
        <v>0.78130841121495331</v>
      </c>
      <c r="AV136" t="s">
        <v>629</v>
      </c>
      <c r="BA136">
        <v>8.0999999999999989E-2</v>
      </c>
      <c r="BB136">
        <v>0</v>
      </c>
      <c r="BC136">
        <v>0</v>
      </c>
      <c r="BD136">
        <v>2.58</v>
      </c>
      <c r="BF136">
        <v>2.5939999999999999</v>
      </c>
      <c r="BI136">
        <v>0</v>
      </c>
      <c r="BJ136">
        <v>0</v>
      </c>
      <c r="BK136">
        <v>2.5939999999999999</v>
      </c>
      <c r="BL136">
        <v>0</v>
      </c>
      <c r="BM136">
        <v>8.0999999999999989E-2</v>
      </c>
      <c r="BN136">
        <v>0</v>
      </c>
      <c r="BO136">
        <v>0</v>
      </c>
      <c r="BP136">
        <v>0</v>
      </c>
      <c r="BQ136" t="s">
        <v>625</v>
      </c>
      <c r="BR136" t="s">
        <v>625</v>
      </c>
      <c r="BS136">
        <v>2.6749999999999998</v>
      </c>
      <c r="BV136" s="87">
        <v>0</v>
      </c>
      <c r="BW136" s="87">
        <v>0</v>
      </c>
      <c r="BX136" s="87">
        <v>1</v>
      </c>
      <c r="BY136" s="87">
        <v>0</v>
      </c>
      <c r="CA136" s="87">
        <v>1</v>
      </c>
      <c r="CD136">
        <v>0</v>
      </c>
      <c r="CG136" s="87">
        <v>0</v>
      </c>
      <c r="CH136" s="102">
        <v>0</v>
      </c>
    </row>
    <row r="137" spans="1:86" x14ac:dyDescent="0.35">
      <c r="A137" t="s">
        <v>199</v>
      </c>
      <c r="B137" t="s">
        <v>210</v>
      </c>
      <c r="C137">
        <v>0</v>
      </c>
      <c r="D137">
        <v>0</v>
      </c>
      <c r="E137">
        <v>0</v>
      </c>
      <c r="F137">
        <v>0</v>
      </c>
      <c r="G137">
        <v>0</v>
      </c>
      <c r="H137">
        <v>0</v>
      </c>
      <c r="I137">
        <v>0</v>
      </c>
      <c r="J137">
        <v>0</v>
      </c>
      <c r="K137">
        <v>0</v>
      </c>
      <c r="L137">
        <v>0</v>
      </c>
      <c r="M137">
        <v>0</v>
      </c>
      <c r="N137">
        <v>0</v>
      </c>
      <c r="O137">
        <v>0</v>
      </c>
      <c r="P137">
        <v>0</v>
      </c>
      <c r="Q137">
        <v>0</v>
      </c>
      <c r="R137">
        <v>1.82</v>
      </c>
      <c r="S137">
        <v>0</v>
      </c>
      <c r="T137">
        <v>0</v>
      </c>
      <c r="U137">
        <v>0</v>
      </c>
      <c r="V137">
        <v>0</v>
      </c>
      <c r="W137">
        <v>0</v>
      </c>
      <c r="X137">
        <v>0</v>
      </c>
      <c r="Y137">
        <v>0</v>
      </c>
      <c r="Z137">
        <v>0</v>
      </c>
      <c r="AA137">
        <v>0</v>
      </c>
      <c r="AB137">
        <v>0</v>
      </c>
      <c r="AC137">
        <v>0</v>
      </c>
      <c r="AD137">
        <v>0</v>
      </c>
      <c r="AE137">
        <v>0</v>
      </c>
      <c r="AF137">
        <v>2.1000000000000001E-2</v>
      </c>
      <c r="AG137">
        <v>0</v>
      </c>
      <c r="AH137">
        <v>0</v>
      </c>
      <c r="AI137">
        <v>0</v>
      </c>
      <c r="AJ137">
        <v>0</v>
      </c>
      <c r="AK137">
        <v>0</v>
      </c>
      <c r="AL137">
        <v>3.3000000000000002E-2</v>
      </c>
      <c r="AM137">
        <v>0</v>
      </c>
      <c r="AO137">
        <v>1.8739999999999999</v>
      </c>
      <c r="AP137">
        <v>1.8739999999999999</v>
      </c>
      <c r="AQ137">
        <v>1.44</v>
      </c>
      <c r="AR137">
        <v>0</v>
      </c>
      <c r="AS137">
        <v>0</v>
      </c>
      <c r="AT137" s="87">
        <v>0.76840981856990398</v>
      </c>
      <c r="AV137" t="s">
        <v>629</v>
      </c>
      <c r="BA137">
        <v>5.4000000000000006E-2</v>
      </c>
      <c r="BB137">
        <v>0</v>
      </c>
      <c r="BC137">
        <v>0</v>
      </c>
      <c r="BD137">
        <v>1.82</v>
      </c>
      <c r="BF137">
        <v>1.82</v>
      </c>
      <c r="BI137">
        <v>0</v>
      </c>
      <c r="BJ137">
        <v>0</v>
      </c>
      <c r="BK137">
        <v>1.82</v>
      </c>
      <c r="BL137">
        <v>0</v>
      </c>
      <c r="BM137">
        <v>5.4000000000000006E-2</v>
      </c>
      <c r="BN137">
        <v>0</v>
      </c>
      <c r="BO137">
        <v>0</v>
      </c>
      <c r="BP137">
        <v>0</v>
      </c>
      <c r="BQ137" t="s">
        <v>625</v>
      </c>
      <c r="BR137" t="s">
        <v>625</v>
      </c>
      <c r="BS137">
        <v>1.8740000000000001</v>
      </c>
      <c r="BV137" s="87">
        <v>0</v>
      </c>
      <c r="BW137" s="87">
        <v>0</v>
      </c>
      <c r="BX137" s="87">
        <v>1</v>
      </c>
      <c r="BY137" s="87">
        <v>0</v>
      </c>
      <c r="CA137" s="87">
        <v>1</v>
      </c>
      <c r="CD137">
        <v>0</v>
      </c>
      <c r="CG137" s="87">
        <v>0</v>
      </c>
      <c r="CH137" s="102">
        <v>0</v>
      </c>
    </row>
    <row r="138" spans="1:86" x14ac:dyDescent="0.35">
      <c r="A138" t="s">
        <v>199</v>
      </c>
      <c r="B138" t="s">
        <v>205</v>
      </c>
      <c r="C138">
        <v>0</v>
      </c>
      <c r="D138">
        <v>0</v>
      </c>
      <c r="E138">
        <v>0</v>
      </c>
      <c r="F138">
        <v>0</v>
      </c>
      <c r="G138">
        <v>0</v>
      </c>
      <c r="H138">
        <v>0</v>
      </c>
      <c r="I138">
        <v>0</v>
      </c>
      <c r="J138">
        <v>0</v>
      </c>
      <c r="K138">
        <v>0</v>
      </c>
      <c r="L138">
        <v>0</v>
      </c>
      <c r="M138">
        <v>0</v>
      </c>
      <c r="N138">
        <v>0</v>
      </c>
      <c r="O138">
        <v>0</v>
      </c>
      <c r="P138">
        <v>0</v>
      </c>
      <c r="Q138">
        <v>0</v>
      </c>
      <c r="R138">
        <v>12.82</v>
      </c>
      <c r="S138">
        <v>0</v>
      </c>
      <c r="T138">
        <v>0</v>
      </c>
      <c r="U138">
        <v>0</v>
      </c>
      <c r="V138">
        <v>0</v>
      </c>
      <c r="W138">
        <v>0</v>
      </c>
      <c r="X138">
        <v>0</v>
      </c>
      <c r="Y138">
        <v>0</v>
      </c>
      <c r="Z138">
        <v>0</v>
      </c>
      <c r="AA138">
        <v>0</v>
      </c>
      <c r="AB138">
        <v>0.24</v>
      </c>
      <c r="AC138">
        <v>0</v>
      </c>
      <c r="AD138">
        <v>0</v>
      </c>
      <c r="AE138">
        <v>0</v>
      </c>
      <c r="AF138">
        <v>0</v>
      </c>
      <c r="AG138">
        <v>0</v>
      </c>
      <c r="AH138">
        <v>0</v>
      </c>
      <c r="AI138">
        <v>0</v>
      </c>
      <c r="AJ138">
        <v>0</v>
      </c>
      <c r="AK138">
        <v>0</v>
      </c>
      <c r="AL138">
        <v>0.252</v>
      </c>
      <c r="AM138">
        <v>0</v>
      </c>
      <c r="AO138">
        <v>13.312000000000001</v>
      </c>
      <c r="AP138">
        <v>13.312000000000001</v>
      </c>
      <c r="AQ138">
        <v>9.89</v>
      </c>
      <c r="AR138">
        <v>0</v>
      </c>
      <c r="AS138">
        <v>0</v>
      </c>
      <c r="AT138" s="87">
        <v>0.74293870192307687</v>
      </c>
      <c r="AV138" t="s">
        <v>629</v>
      </c>
      <c r="BA138">
        <v>0.252</v>
      </c>
      <c r="BB138">
        <v>0</v>
      </c>
      <c r="BC138">
        <v>0</v>
      </c>
      <c r="BD138">
        <v>12.82</v>
      </c>
      <c r="BF138">
        <v>13.06</v>
      </c>
      <c r="BI138">
        <v>0</v>
      </c>
      <c r="BJ138">
        <v>0</v>
      </c>
      <c r="BK138">
        <v>13.06</v>
      </c>
      <c r="BL138">
        <v>0</v>
      </c>
      <c r="BM138">
        <v>0.252</v>
      </c>
      <c r="BN138">
        <v>0</v>
      </c>
      <c r="BO138">
        <v>0</v>
      </c>
      <c r="BP138">
        <v>0</v>
      </c>
      <c r="BQ138" t="s">
        <v>625</v>
      </c>
      <c r="BR138" t="s">
        <v>625</v>
      </c>
      <c r="BS138">
        <v>13.312000000000001</v>
      </c>
      <c r="BV138" s="87">
        <v>0</v>
      </c>
      <c r="BW138" s="87">
        <v>0</v>
      </c>
      <c r="BX138" s="87">
        <v>1</v>
      </c>
      <c r="BY138" s="87">
        <v>0</v>
      </c>
      <c r="CA138" s="87">
        <v>1</v>
      </c>
      <c r="CD138">
        <v>0</v>
      </c>
      <c r="CG138" s="87">
        <v>0</v>
      </c>
      <c r="CH138" s="102">
        <v>0</v>
      </c>
    </row>
    <row r="139" spans="1:86" x14ac:dyDescent="0.35">
      <c r="A139" t="s">
        <v>199</v>
      </c>
      <c r="B139" t="s">
        <v>209</v>
      </c>
      <c r="C139">
        <v>0</v>
      </c>
      <c r="D139">
        <v>0</v>
      </c>
      <c r="E139">
        <v>0</v>
      </c>
      <c r="F139">
        <v>0</v>
      </c>
      <c r="G139">
        <v>0</v>
      </c>
      <c r="H139">
        <v>0</v>
      </c>
      <c r="I139">
        <v>0</v>
      </c>
      <c r="J139">
        <v>0</v>
      </c>
      <c r="K139">
        <v>0</v>
      </c>
      <c r="L139">
        <v>0</v>
      </c>
      <c r="M139">
        <v>0</v>
      </c>
      <c r="N139">
        <v>0</v>
      </c>
      <c r="O139">
        <v>0</v>
      </c>
      <c r="P139">
        <v>0</v>
      </c>
      <c r="Q139">
        <v>0</v>
      </c>
      <c r="R139">
        <v>1.83</v>
      </c>
      <c r="S139">
        <v>0</v>
      </c>
      <c r="T139">
        <v>0</v>
      </c>
      <c r="U139">
        <v>0</v>
      </c>
      <c r="V139">
        <v>0</v>
      </c>
      <c r="W139">
        <v>0</v>
      </c>
      <c r="X139">
        <v>0</v>
      </c>
      <c r="Y139">
        <v>0</v>
      </c>
      <c r="Z139">
        <v>0</v>
      </c>
      <c r="AA139">
        <v>0</v>
      </c>
      <c r="AB139">
        <v>1.2E-2</v>
      </c>
      <c r="AC139">
        <v>0</v>
      </c>
      <c r="AD139">
        <v>0</v>
      </c>
      <c r="AE139">
        <v>0</v>
      </c>
      <c r="AF139">
        <v>0</v>
      </c>
      <c r="AG139">
        <v>0</v>
      </c>
      <c r="AH139">
        <v>0</v>
      </c>
      <c r="AI139">
        <v>0</v>
      </c>
      <c r="AJ139">
        <v>0</v>
      </c>
      <c r="AK139">
        <v>0</v>
      </c>
      <c r="AL139">
        <v>4.2000000000000003E-2</v>
      </c>
      <c r="AM139">
        <v>0</v>
      </c>
      <c r="AO139">
        <v>1.8840000000000001</v>
      </c>
      <c r="AP139">
        <v>1.8840000000000001</v>
      </c>
      <c r="AQ139">
        <v>1.24</v>
      </c>
      <c r="AR139">
        <v>0</v>
      </c>
      <c r="AS139">
        <v>0</v>
      </c>
      <c r="AT139" s="87">
        <v>0.65817409766454349</v>
      </c>
      <c r="AV139" t="s">
        <v>629</v>
      </c>
      <c r="BA139">
        <v>4.2000000000000003E-2</v>
      </c>
      <c r="BB139">
        <v>0</v>
      </c>
      <c r="BC139">
        <v>0</v>
      </c>
      <c r="BD139">
        <v>1.83</v>
      </c>
      <c r="BF139">
        <v>1.8420000000000001</v>
      </c>
      <c r="BI139">
        <v>0</v>
      </c>
      <c r="BJ139">
        <v>0</v>
      </c>
      <c r="BK139">
        <v>1.8420000000000001</v>
      </c>
      <c r="BL139">
        <v>0</v>
      </c>
      <c r="BM139">
        <v>4.2000000000000003E-2</v>
      </c>
      <c r="BN139">
        <v>0</v>
      </c>
      <c r="BO139">
        <v>0</v>
      </c>
      <c r="BP139">
        <v>0</v>
      </c>
      <c r="BQ139" t="s">
        <v>625</v>
      </c>
      <c r="BR139" t="s">
        <v>625</v>
      </c>
      <c r="BS139">
        <v>1.8840000000000001</v>
      </c>
      <c r="BV139" s="87">
        <v>0</v>
      </c>
      <c r="BW139" s="87">
        <v>0</v>
      </c>
      <c r="BX139" s="87">
        <v>1</v>
      </c>
      <c r="BY139" s="87">
        <v>0</v>
      </c>
      <c r="CA139" s="87">
        <v>1</v>
      </c>
      <c r="CD139">
        <v>0</v>
      </c>
      <c r="CG139" s="87">
        <v>0</v>
      </c>
      <c r="CH139" s="102">
        <v>0</v>
      </c>
    </row>
    <row r="140" spans="1:86" x14ac:dyDescent="0.35">
      <c r="A140" t="s">
        <v>199</v>
      </c>
      <c r="B140" t="s">
        <v>201</v>
      </c>
      <c r="C140">
        <v>0</v>
      </c>
      <c r="D140">
        <v>0</v>
      </c>
      <c r="E140">
        <v>0</v>
      </c>
      <c r="F140">
        <v>0</v>
      </c>
      <c r="G140">
        <v>0</v>
      </c>
      <c r="H140">
        <v>0</v>
      </c>
      <c r="I140">
        <v>0</v>
      </c>
      <c r="J140">
        <v>0</v>
      </c>
      <c r="K140">
        <v>0</v>
      </c>
      <c r="L140">
        <v>0</v>
      </c>
      <c r="M140">
        <v>0</v>
      </c>
      <c r="N140">
        <v>0</v>
      </c>
      <c r="O140">
        <v>0</v>
      </c>
      <c r="P140">
        <v>0</v>
      </c>
      <c r="Q140">
        <v>10.117599999999999</v>
      </c>
      <c r="R140">
        <v>7.24</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0.26300000000000001</v>
      </c>
      <c r="AM140">
        <v>0</v>
      </c>
      <c r="AO140">
        <v>17.6206</v>
      </c>
      <c r="AP140">
        <v>17.6206</v>
      </c>
      <c r="AQ140">
        <v>13.46</v>
      </c>
      <c r="AR140">
        <v>0</v>
      </c>
      <c r="AS140">
        <v>0</v>
      </c>
      <c r="AT140" s="87">
        <v>0.76387864204397138</v>
      </c>
      <c r="AV140" t="s">
        <v>629</v>
      </c>
      <c r="BA140">
        <v>0.26300000000000001</v>
      </c>
      <c r="BB140">
        <v>0</v>
      </c>
      <c r="BC140">
        <v>10.117599999999999</v>
      </c>
      <c r="BD140">
        <v>7.24</v>
      </c>
      <c r="BF140">
        <v>17.357599999999998</v>
      </c>
      <c r="BI140">
        <v>0</v>
      </c>
      <c r="BJ140">
        <v>0</v>
      </c>
      <c r="BK140">
        <v>17.357599999999998</v>
      </c>
      <c r="BL140">
        <v>0</v>
      </c>
      <c r="BM140">
        <v>0.26300000000000001</v>
      </c>
      <c r="BN140">
        <v>0</v>
      </c>
      <c r="BO140">
        <v>0</v>
      </c>
      <c r="BP140">
        <v>0</v>
      </c>
      <c r="BQ140" t="s">
        <v>625</v>
      </c>
      <c r="BR140" t="s">
        <v>625</v>
      </c>
      <c r="BS140">
        <v>17.6206</v>
      </c>
      <c r="BV140" s="87">
        <v>0</v>
      </c>
      <c r="BW140" s="87">
        <v>0</v>
      </c>
      <c r="BX140" s="87">
        <v>1</v>
      </c>
      <c r="BY140" s="87">
        <v>0</v>
      </c>
      <c r="CA140" s="87">
        <v>1</v>
      </c>
      <c r="CD140">
        <v>0</v>
      </c>
      <c r="CG140" s="87">
        <v>0</v>
      </c>
      <c r="CH140" s="102">
        <v>0</v>
      </c>
    </row>
    <row r="141" spans="1:86" x14ac:dyDescent="0.35">
      <c r="A141" t="s">
        <v>199</v>
      </c>
      <c r="B141" t="s">
        <v>206</v>
      </c>
      <c r="C141">
        <v>0</v>
      </c>
      <c r="D141">
        <v>0</v>
      </c>
      <c r="E141">
        <v>0</v>
      </c>
      <c r="F141">
        <v>0</v>
      </c>
      <c r="G141">
        <v>0</v>
      </c>
      <c r="H141">
        <v>0</v>
      </c>
      <c r="I141">
        <v>0</v>
      </c>
      <c r="J141">
        <v>0</v>
      </c>
      <c r="K141">
        <v>0</v>
      </c>
      <c r="L141">
        <v>0</v>
      </c>
      <c r="M141">
        <v>0</v>
      </c>
      <c r="N141">
        <v>0</v>
      </c>
      <c r="O141">
        <v>0</v>
      </c>
      <c r="P141">
        <v>0</v>
      </c>
      <c r="Q141">
        <v>0</v>
      </c>
      <c r="R141">
        <v>6.5</v>
      </c>
      <c r="S141">
        <v>0</v>
      </c>
      <c r="T141">
        <v>0</v>
      </c>
      <c r="U141">
        <v>0</v>
      </c>
      <c r="V141">
        <v>0</v>
      </c>
      <c r="W141">
        <v>0</v>
      </c>
      <c r="X141">
        <v>0</v>
      </c>
      <c r="Y141">
        <v>0</v>
      </c>
      <c r="Z141">
        <v>0</v>
      </c>
      <c r="AA141">
        <v>0</v>
      </c>
      <c r="AB141">
        <v>1E-3</v>
      </c>
      <c r="AC141">
        <v>0</v>
      </c>
      <c r="AD141">
        <v>0</v>
      </c>
      <c r="AE141">
        <v>0</v>
      </c>
      <c r="AF141">
        <v>0</v>
      </c>
      <c r="AG141">
        <v>0</v>
      </c>
      <c r="AH141">
        <v>0</v>
      </c>
      <c r="AI141">
        <v>0</v>
      </c>
      <c r="AJ141">
        <v>0</v>
      </c>
      <c r="AK141">
        <v>0</v>
      </c>
      <c r="AL141">
        <v>8.8999999999999996E-2</v>
      </c>
      <c r="AM141">
        <v>0</v>
      </c>
      <c r="AO141">
        <v>6.5900000000000007</v>
      </c>
      <c r="AP141">
        <v>6.5900000000000007</v>
      </c>
      <c r="AQ141">
        <v>4.96</v>
      </c>
      <c r="AR141">
        <v>0</v>
      </c>
      <c r="AS141">
        <v>0</v>
      </c>
      <c r="AT141" s="87">
        <v>0.75265553869499235</v>
      </c>
      <c r="AV141" t="s">
        <v>629</v>
      </c>
      <c r="BA141">
        <v>8.8999999999999996E-2</v>
      </c>
      <c r="BB141">
        <v>0</v>
      </c>
      <c r="BC141">
        <v>0</v>
      </c>
      <c r="BD141">
        <v>6.5</v>
      </c>
      <c r="BF141">
        <v>6.5010000000000003</v>
      </c>
      <c r="BI141">
        <v>0</v>
      </c>
      <c r="BJ141">
        <v>0</v>
      </c>
      <c r="BK141">
        <v>6.5010000000000003</v>
      </c>
      <c r="BL141">
        <v>0</v>
      </c>
      <c r="BM141">
        <v>8.8999999999999996E-2</v>
      </c>
      <c r="BN141">
        <v>0</v>
      </c>
      <c r="BO141">
        <v>0</v>
      </c>
      <c r="BP141">
        <v>0</v>
      </c>
      <c r="BQ141" t="s">
        <v>625</v>
      </c>
      <c r="BR141" t="s">
        <v>625</v>
      </c>
      <c r="BS141">
        <v>6.5900000000000007</v>
      </c>
      <c r="BV141" s="87">
        <v>0</v>
      </c>
      <c r="BW141" s="87">
        <v>0</v>
      </c>
      <c r="BX141" s="87">
        <v>1</v>
      </c>
      <c r="BY141" s="87">
        <v>0</v>
      </c>
      <c r="CA141" s="87">
        <v>1</v>
      </c>
      <c r="CD141">
        <v>0</v>
      </c>
      <c r="CG141" s="87">
        <v>0</v>
      </c>
      <c r="CH141" s="102">
        <v>0</v>
      </c>
    </row>
    <row r="142" spans="1:86" x14ac:dyDescent="0.35">
      <c r="A142" t="s">
        <v>199</v>
      </c>
      <c r="B142" t="s">
        <v>208</v>
      </c>
      <c r="C142">
        <v>0</v>
      </c>
      <c r="D142">
        <v>0</v>
      </c>
      <c r="E142">
        <v>0</v>
      </c>
      <c r="F142">
        <v>0</v>
      </c>
      <c r="G142">
        <v>0</v>
      </c>
      <c r="H142">
        <v>0</v>
      </c>
      <c r="I142">
        <v>0</v>
      </c>
      <c r="J142">
        <v>0</v>
      </c>
      <c r="K142">
        <v>0</v>
      </c>
      <c r="L142">
        <v>0</v>
      </c>
      <c r="M142">
        <v>0</v>
      </c>
      <c r="N142">
        <v>0</v>
      </c>
      <c r="O142">
        <v>0</v>
      </c>
      <c r="P142">
        <v>0</v>
      </c>
      <c r="Q142">
        <v>0</v>
      </c>
      <c r="R142">
        <v>4.7699999999999996</v>
      </c>
      <c r="S142">
        <v>0</v>
      </c>
      <c r="T142">
        <v>0</v>
      </c>
      <c r="U142">
        <v>0</v>
      </c>
      <c r="V142">
        <v>0</v>
      </c>
      <c r="W142">
        <v>0</v>
      </c>
      <c r="X142">
        <v>0</v>
      </c>
      <c r="Y142">
        <v>0</v>
      </c>
      <c r="Z142">
        <v>0</v>
      </c>
      <c r="AA142">
        <v>0</v>
      </c>
      <c r="AB142">
        <v>2.9000000000000001E-2</v>
      </c>
      <c r="AC142">
        <v>0</v>
      </c>
      <c r="AD142">
        <v>0</v>
      </c>
      <c r="AE142">
        <v>0</v>
      </c>
      <c r="AF142">
        <v>0.28599999999999998</v>
      </c>
      <c r="AG142">
        <v>0</v>
      </c>
      <c r="AH142">
        <v>0</v>
      </c>
      <c r="AI142">
        <v>0</v>
      </c>
      <c r="AJ142">
        <v>0</v>
      </c>
      <c r="AK142">
        <v>0</v>
      </c>
      <c r="AL142">
        <v>5.8999999999999997E-2</v>
      </c>
      <c r="AM142">
        <v>0</v>
      </c>
      <c r="AO142">
        <v>5.1439999999999992</v>
      </c>
      <c r="AP142">
        <v>5.1439999999999992</v>
      </c>
      <c r="AQ142">
        <v>3.61</v>
      </c>
      <c r="AR142">
        <v>0</v>
      </c>
      <c r="AS142">
        <v>0</v>
      </c>
      <c r="AT142" s="87">
        <v>0.70178849144634536</v>
      </c>
      <c r="AV142" t="s">
        <v>629</v>
      </c>
      <c r="BA142">
        <v>0.34499999999999997</v>
      </c>
      <c r="BB142">
        <v>0</v>
      </c>
      <c r="BC142">
        <v>0</v>
      </c>
      <c r="BD142">
        <v>4.7699999999999996</v>
      </c>
      <c r="BF142">
        <v>4.7989999999999995</v>
      </c>
      <c r="BI142">
        <v>0</v>
      </c>
      <c r="BJ142">
        <v>0</v>
      </c>
      <c r="BK142">
        <v>4.7989999999999995</v>
      </c>
      <c r="BL142">
        <v>0</v>
      </c>
      <c r="BM142">
        <v>0.34499999999999997</v>
      </c>
      <c r="BN142">
        <v>0</v>
      </c>
      <c r="BO142">
        <v>0</v>
      </c>
      <c r="BP142">
        <v>0</v>
      </c>
      <c r="BQ142" t="s">
        <v>625</v>
      </c>
      <c r="BR142" t="s">
        <v>625</v>
      </c>
      <c r="BS142">
        <v>5.1439999999999992</v>
      </c>
      <c r="BV142" s="87">
        <v>0</v>
      </c>
      <c r="BW142" s="87">
        <v>0</v>
      </c>
      <c r="BX142" s="87">
        <v>1</v>
      </c>
      <c r="BY142" s="87">
        <v>0</v>
      </c>
      <c r="CA142" s="87">
        <v>1</v>
      </c>
      <c r="CD142">
        <v>0</v>
      </c>
      <c r="CG142" s="87">
        <v>0</v>
      </c>
      <c r="CH142" s="102">
        <v>0</v>
      </c>
    </row>
    <row r="143" spans="1:86" x14ac:dyDescent="0.35">
      <c r="A143" t="s">
        <v>199</v>
      </c>
      <c r="B143" t="s">
        <v>202</v>
      </c>
      <c r="C143">
        <v>0</v>
      </c>
      <c r="D143">
        <v>0</v>
      </c>
      <c r="E143">
        <v>0</v>
      </c>
      <c r="F143">
        <v>0</v>
      </c>
      <c r="G143">
        <v>0</v>
      </c>
      <c r="H143">
        <v>0</v>
      </c>
      <c r="I143">
        <v>0</v>
      </c>
      <c r="J143">
        <v>0</v>
      </c>
      <c r="K143">
        <v>0</v>
      </c>
      <c r="L143">
        <v>0</v>
      </c>
      <c r="M143">
        <v>0</v>
      </c>
      <c r="N143">
        <v>0</v>
      </c>
      <c r="O143">
        <v>0</v>
      </c>
      <c r="P143">
        <v>40.909999999999997</v>
      </c>
      <c r="Q143">
        <v>0</v>
      </c>
      <c r="R143">
        <v>0</v>
      </c>
      <c r="S143">
        <v>0</v>
      </c>
      <c r="T143">
        <v>0</v>
      </c>
      <c r="U143">
        <v>0</v>
      </c>
      <c r="V143">
        <v>0</v>
      </c>
      <c r="W143">
        <v>0</v>
      </c>
      <c r="X143">
        <v>0</v>
      </c>
      <c r="Y143">
        <v>0</v>
      </c>
      <c r="Z143">
        <v>0</v>
      </c>
      <c r="AA143">
        <v>0</v>
      </c>
      <c r="AB143">
        <v>0.78</v>
      </c>
      <c r="AC143">
        <v>0</v>
      </c>
      <c r="AD143">
        <v>0</v>
      </c>
      <c r="AE143">
        <v>0</v>
      </c>
      <c r="AF143">
        <v>0</v>
      </c>
      <c r="AG143">
        <v>0</v>
      </c>
      <c r="AH143">
        <v>0</v>
      </c>
      <c r="AI143">
        <v>6.6</v>
      </c>
      <c r="AJ143">
        <v>0</v>
      </c>
      <c r="AK143">
        <v>0</v>
      </c>
      <c r="AL143">
        <v>1</v>
      </c>
      <c r="AM143">
        <v>0</v>
      </c>
      <c r="AO143">
        <v>49.29</v>
      </c>
      <c r="AP143">
        <v>49.29</v>
      </c>
      <c r="AQ143">
        <v>37.08</v>
      </c>
      <c r="AR143">
        <v>0</v>
      </c>
      <c r="AS143">
        <v>0</v>
      </c>
      <c r="AT143" s="87">
        <v>0.75228241022519782</v>
      </c>
      <c r="AV143" t="s">
        <v>629</v>
      </c>
      <c r="BA143">
        <v>1</v>
      </c>
      <c r="BB143">
        <v>0</v>
      </c>
      <c r="BC143">
        <v>40.909999999999997</v>
      </c>
      <c r="BD143">
        <v>0</v>
      </c>
      <c r="BF143">
        <v>41.69</v>
      </c>
      <c r="BI143">
        <v>0</v>
      </c>
      <c r="BJ143">
        <v>0</v>
      </c>
      <c r="BK143">
        <v>41.69</v>
      </c>
      <c r="BL143">
        <v>6.6</v>
      </c>
      <c r="BM143">
        <v>1</v>
      </c>
      <c r="BN143">
        <v>0</v>
      </c>
      <c r="BO143">
        <v>0</v>
      </c>
      <c r="BP143">
        <v>0</v>
      </c>
      <c r="BQ143" t="s">
        <v>625</v>
      </c>
      <c r="BR143" t="s">
        <v>625</v>
      </c>
      <c r="BS143">
        <v>49.29</v>
      </c>
      <c r="BV143" s="87">
        <v>0</v>
      </c>
      <c r="BW143" s="87">
        <v>0</v>
      </c>
      <c r="BX143" s="87">
        <v>0.86609860012172857</v>
      </c>
      <c r="BY143" s="87">
        <v>0.13390139987827146</v>
      </c>
      <c r="CA143" s="87">
        <v>1</v>
      </c>
      <c r="CD143">
        <v>0</v>
      </c>
      <c r="CG143" s="87">
        <v>0</v>
      </c>
      <c r="CH143" s="102">
        <v>0</v>
      </c>
    </row>
    <row r="144" spans="1:86" x14ac:dyDescent="0.35">
      <c r="A144" t="s">
        <v>199</v>
      </c>
      <c r="B144" t="s">
        <v>203</v>
      </c>
      <c r="C144">
        <v>0</v>
      </c>
      <c r="D144">
        <v>0.1</v>
      </c>
      <c r="E144">
        <v>0</v>
      </c>
      <c r="F144">
        <v>0.06</v>
      </c>
      <c r="G144">
        <v>0</v>
      </c>
      <c r="H144">
        <v>0</v>
      </c>
      <c r="I144">
        <v>0</v>
      </c>
      <c r="J144">
        <v>1.4</v>
      </c>
      <c r="K144">
        <v>0</v>
      </c>
      <c r="L144">
        <v>70.855800000000002</v>
      </c>
      <c r="M144">
        <v>155.078</v>
      </c>
      <c r="N144">
        <v>4.3979400000000002</v>
      </c>
      <c r="O144">
        <v>62.9709</v>
      </c>
      <c r="P144">
        <v>136.58699999999999</v>
      </c>
      <c r="Q144">
        <v>0</v>
      </c>
      <c r="R144">
        <v>4.0990700000000002</v>
      </c>
      <c r="S144">
        <v>0</v>
      </c>
      <c r="T144">
        <v>0</v>
      </c>
      <c r="U144">
        <v>0</v>
      </c>
      <c r="V144">
        <v>0</v>
      </c>
      <c r="W144">
        <v>0</v>
      </c>
      <c r="X144">
        <v>0</v>
      </c>
      <c r="Y144">
        <v>0</v>
      </c>
      <c r="Z144">
        <v>0</v>
      </c>
      <c r="AA144">
        <v>0</v>
      </c>
      <c r="AB144">
        <v>1.4</v>
      </c>
      <c r="AC144">
        <v>0</v>
      </c>
      <c r="AD144">
        <v>0</v>
      </c>
      <c r="AE144">
        <v>0</v>
      </c>
      <c r="AF144">
        <v>0</v>
      </c>
      <c r="AG144">
        <v>0</v>
      </c>
      <c r="AH144">
        <v>0</v>
      </c>
      <c r="AI144">
        <v>143.69999999999999</v>
      </c>
      <c r="AJ144">
        <v>5.5</v>
      </c>
      <c r="AK144">
        <v>0</v>
      </c>
      <c r="AL144">
        <v>16.825800000000001</v>
      </c>
      <c r="AM144">
        <v>0</v>
      </c>
      <c r="AO144">
        <v>602.9745099999999</v>
      </c>
      <c r="AP144">
        <v>602.9745099999999</v>
      </c>
      <c r="AQ144">
        <v>560.86</v>
      </c>
      <c r="AR144">
        <v>0</v>
      </c>
      <c r="AS144">
        <v>0</v>
      </c>
      <c r="AT144" s="87">
        <v>0.93015540574012012</v>
      </c>
      <c r="AV144" t="s">
        <v>629</v>
      </c>
      <c r="BA144">
        <v>16.825800000000001</v>
      </c>
      <c r="BB144">
        <v>0</v>
      </c>
      <c r="BC144">
        <v>359.03384</v>
      </c>
      <c r="BD144">
        <v>4.0990700000000002</v>
      </c>
      <c r="BF144">
        <v>435.38870999999995</v>
      </c>
      <c r="BI144">
        <v>0.16</v>
      </c>
      <c r="BJ144">
        <v>0</v>
      </c>
      <c r="BK144">
        <v>364.53290999999996</v>
      </c>
      <c r="BL144">
        <v>221.45580000000001</v>
      </c>
      <c r="BM144">
        <v>16.825800000000001</v>
      </c>
      <c r="BN144">
        <v>0</v>
      </c>
      <c r="BO144">
        <v>0</v>
      </c>
      <c r="BP144">
        <v>0</v>
      </c>
      <c r="BQ144" t="s">
        <v>625</v>
      </c>
      <c r="BR144" t="s">
        <v>625</v>
      </c>
      <c r="BS144">
        <v>602.9745099999999</v>
      </c>
      <c r="BV144" s="87">
        <v>2.653511837507029E-4</v>
      </c>
      <c r="BW144" s="87">
        <v>0</v>
      </c>
      <c r="BX144" s="87">
        <v>0.63246240707588131</v>
      </c>
      <c r="BY144" s="87">
        <v>0.36727224174036815</v>
      </c>
      <c r="CA144" s="87">
        <v>1.0000000000000002</v>
      </c>
      <c r="CD144">
        <v>2.6535099999999999E-4</v>
      </c>
      <c r="CG144" s="87">
        <v>-1.8375070291298118E-10</v>
      </c>
      <c r="CH144" s="102">
        <v>0</v>
      </c>
    </row>
    <row r="145" spans="1:86" x14ac:dyDescent="0.35">
      <c r="A145" t="s">
        <v>199</v>
      </c>
      <c r="B145" t="s">
        <v>204</v>
      </c>
      <c r="C145">
        <v>0</v>
      </c>
      <c r="D145">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1.57</v>
      </c>
      <c r="AJ145">
        <v>0</v>
      </c>
      <c r="AK145">
        <v>0</v>
      </c>
      <c r="AL145">
        <v>4.7100000000000003E-2</v>
      </c>
      <c r="AM145">
        <v>0</v>
      </c>
      <c r="AO145">
        <v>1.6171</v>
      </c>
      <c r="AP145">
        <v>1.6171</v>
      </c>
      <c r="AQ145">
        <v>1.57</v>
      </c>
      <c r="AR145">
        <v>0</v>
      </c>
      <c r="AS145">
        <v>0</v>
      </c>
      <c r="AT145" s="87">
        <v>0.970873786407767</v>
      </c>
      <c r="AV145" t="s">
        <v>629</v>
      </c>
      <c r="BA145">
        <v>4.7100000000000003E-2</v>
      </c>
      <c r="BB145">
        <v>0</v>
      </c>
      <c r="BC145">
        <v>0</v>
      </c>
      <c r="BD145">
        <v>0</v>
      </c>
      <c r="BF145">
        <v>0</v>
      </c>
      <c r="BI145">
        <v>0</v>
      </c>
      <c r="BJ145">
        <v>0</v>
      </c>
      <c r="BK145">
        <v>0</v>
      </c>
      <c r="BL145">
        <v>1.57</v>
      </c>
      <c r="BM145">
        <v>4.7100000000000003E-2</v>
      </c>
      <c r="BN145">
        <v>0</v>
      </c>
      <c r="BO145">
        <v>0</v>
      </c>
      <c r="BP145">
        <v>0</v>
      </c>
      <c r="BQ145" t="s">
        <v>625</v>
      </c>
      <c r="BR145" t="s">
        <v>625</v>
      </c>
      <c r="BS145">
        <v>1.6171</v>
      </c>
      <c r="BV145" s="87">
        <v>0</v>
      </c>
      <c r="BW145" s="87">
        <v>0</v>
      </c>
      <c r="BX145" s="87">
        <v>2.9126213592233011E-2</v>
      </c>
      <c r="BY145" s="87">
        <v>0.970873786407767</v>
      </c>
      <c r="CA145" s="87">
        <v>1</v>
      </c>
      <c r="CD145">
        <v>0</v>
      </c>
      <c r="CG145" s="87">
        <v>0</v>
      </c>
      <c r="CH145" s="102">
        <v>0</v>
      </c>
    </row>
    <row r="146" spans="1:86" x14ac:dyDescent="0.35">
      <c r="A146" t="s">
        <v>213</v>
      </c>
      <c r="B146" t="s">
        <v>214</v>
      </c>
      <c r="C146">
        <v>0</v>
      </c>
      <c r="D146">
        <v>0.5</v>
      </c>
      <c r="E146">
        <v>0</v>
      </c>
      <c r="F146">
        <v>0</v>
      </c>
      <c r="G146">
        <v>0</v>
      </c>
      <c r="H146">
        <v>0</v>
      </c>
      <c r="I146">
        <v>0</v>
      </c>
      <c r="J146">
        <v>0</v>
      </c>
      <c r="K146">
        <v>0</v>
      </c>
      <c r="L146">
        <v>0</v>
      </c>
      <c r="M146">
        <v>0</v>
      </c>
      <c r="N146">
        <v>0</v>
      </c>
      <c r="O146">
        <v>0</v>
      </c>
      <c r="P146">
        <v>16.100000000000001</v>
      </c>
      <c r="Q146">
        <v>0</v>
      </c>
      <c r="R146">
        <v>0</v>
      </c>
      <c r="S146">
        <v>0</v>
      </c>
      <c r="T146">
        <v>0</v>
      </c>
      <c r="U146">
        <v>0</v>
      </c>
      <c r="V146">
        <v>0</v>
      </c>
      <c r="W146">
        <v>0</v>
      </c>
      <c r="X146">
        <v>0</v>
      </c>
      <c r="Y146">
        <v>0</v>
      </c>
      <c r="Z146">
        <v>0</v>
      </c>
      <c r="AA146">
        <v>0</v>
      </c>
      <c r="AB146">
        <v>0</v>
      </c>
      <c r="AC146">
        <v>0</v>
      </c>
      <c r="AD146">
        <v>0</v>
      </c>
      <c r="AE146">
        <v>0</v>
      </c>
      <c r="AF146">
        <v>0</v>
      </c>
      <c r="AG146">
        <v>0</v>
      </c>
      <c r="AH146">
        <v>0</v>
      </c>
      <c r="AI146">
        <v>1.92</v>
      </c>
      <c r="AJ146">
        <v>0</v>
      </c>
      <c r="AK146">
        <v>0</v>
      </c>
      <c r="AL146">
        <v>0.37</v>
      </c>
      <c r="AM146">
        <v>0</v>
      </c>
      <c r="AO146">
        <v>18.890000000000004</v>
      </c>
      <c r="AP146">
        <v>18.890000000000004</v>
      </c>
      <c r="AQ146">
        <v>12.109</v>
      </c>
      <c r="AR146">
        <v>0</v>
      </c>
      <c r="AS146">
        <v>0</v>
      </c>
      <c r="AT146" s="87">
        <v>0.64102699841185795</v>
      </c>
      <c r="AV146" t="s">
        <v>629</v>
      </c>
      <c r="BA146">
        <v>0.37</v>
      </c>
      <c r="BB146">
        <v>0</v>
      </c>
      <c r="BC146">
        <v>16.100000000000001</v>
      </c>
      <c r="BD146">
        <v>0</v>
      </c>
      <c r="BF146">
        <v>16.100000000000001</v>
      </c>
      <c r="BI146">
        <v>0.5</v>
      </c>
      <c r="BJ146">
        <v>0</v>
      </c>
      <c r="BK146">
        <v>16.100000000000001</v>
      </c>
      <c r="BL146">
        <v>1.92</v>
      </c>
      <c r="BM146">
        <v>0.37</v>
      </c>
      <c r="BN146">
        <v>0</v>
      </c>
      <c r="BO146">
        <v>0</v>
      </c>
      <c r="BP146">
        <v>0</v>
      </c>
      <c r="BQ146" t="s">
        <v>625</v>
      </c>
      <c r="BR146" t="s">
        <v>625</v>
      </c>
      <c r="BS146">
        <v>18.890000000000004</v>
      </c>
      <c r="BV146" s="87">
        <v>2.6469031233456848E-2</v>
      </c>
      <c r="BW146" s="87">
        <v>0</v>
      </c>
      <c r="BX146" s="87">
        <v>0.87188988883006879</v>
      </c>
      <c r="BY146" s="87">
        <v>0.1016410799364743</v>
      </c>
      <c r="CA146" s="87">
        <v>1</v>
      </c>
      <c r="CD146">
        <v>2.6468999999999999E-2</v>
      </c>
      <c r="CG146" s="87">
        <v>-3.1233456848633878E-8</v>
      </c>
      <c r="CH146" s="102">
        <v>0</v>
      </c>
    </row>
    <row r="147" spans="1:86" x14ac:dyDescent="0.35">
      <c r="A147" t="s">
        <v>213</v>
      </c>
      <c r="B147" t="s">
        <v>215</v>
      </c>
      <c r="C147">
        <v>0</v>
      </c>
      <c r="D147">
        <v>1.26</v>
      </c>
      <c r="E147">
        <v>0</v>
      </c>
      <c r="F147">
        <v>0.69</v>
      </c>
      <c r="G147">
        <v>0</v>
      </c>
      <c r="H147">
        <v>0</v>
      </c>
      <c r="I147">
        <v>271.01499999999999</v>
      </c>
      <c r="J147">
        <v>0</v>
      </c>
      <c r="K147">
        <v>0</v>
      </c>
      <c r="L147">
        <v>2.1997300000000002</v>
      </c>
      <c r="M147">
        <v>55.211300000000001</v>
      </c>
      <c r="N147">
        <v>134.27500000000001</v>
      </c>
      <c r="O147">
        <v>14.9375</v>
      </c>
      <c r="P147">
        <v>27.018000000000001</v>
      </c>
      <c r="Q147">
        <v>51.848799999999997</v>
      </c>
      <c r="R147">
        <v>33.42</v>
      </c>
      <c r="S147">
        <v>0</v>
      </c>
      <c r="T147">
        <v>0</v>
      </c>
      <c r="U147">
        <v>0</v>
      </c>
      <c r="V147">
        <v>0</v>
      </c>
      <c r="W147">
        <v>7.6</v>
      </c>
      <c r="X147">
        <v>0</v>
      </c>
      <c r="Y147">
        <v>0</v>
      </c>
      <c r="Z147">
        <v>0</v>
      </c>
      <c r="AA147">
        <v>0.01</v>
      </c>
      <c r="AB147">
        <v>0</v>
      </c>
      <c r="AC147">
        <v>4.0948799999999999</v>
      </c>
      <c r="AD147">
        <v>0</v>
      </c>
      <c r="AE147">
        <v>0</v>
      </c>
      <c r="AF147">
        <v>0</v>
      </c>
      <c r="AG147">
        <v>5.0999999999999996</v>
      </c>
      <c r="AH147">
        <v>10.52</v>
      </c>
      <c r="AI147">
        <v>183.76</v>
      </c>
      <c r="AJ147">
        <v>0.13</v>
      </c>
      <c r="AK147">
        <v>0</v>
      </c>
      <c r="AL147">
        <v>27.884899999999998</v>
      </c>
      <c r="AM147">
        <v>0</v>
      </c>
      <c r="AO147">
        <v>830.97510999999997</v>
      </c>
      <c r="AP147">
        <v>830.97510999999997</v>
      </c>
      <c r="AQ147">
        <v>764.54600000000005</v>
      </c>
      <c r="AR147">
        <v>12.768000000000001</v>
      </c>
      <c r="AS147">
        <v>26.876999999999999</v>
      </c>
      <c r="AT147" s="87">
        <v>0.92005884508381974</v>
      </c>
      <c r="AV147" t="s">
        <v>629</v>
      </c>
      <c r="BA147">
        <v>32.984899999999996</v>
      </c>
      <c r="BB147">
        <v>0</v>
      </c>
      <c r="BC147">
        <v>283.29059999999998</v>
      </c>
      <c r="BD147">
        <v>33.42</v>
      </c>
      <c r="BF147">
        <v>330.61521000000005</v>
      </c>
      <c r="BI147">
        <v>1.95</v>
      </c>
      <c r="BJ147">
        <v>0</v>
      </c>
      <c r="BK147">
        <v>328.41548</v>
      </c>
      <c r="BL147">
        <v>467.62472999999994</v>
      </c>
      <c r="BM147">
        <v>32.984899999999996</v>
      </c>
      <c r="BN147">
        <v>0</v>
      </c>
      <c r="BO147">
        <v>0</v>
      </c>
      <c r="BP147">
        <v>0</v>
      </c>
      <c r="BQ147" t="s">
        <v>625</v>
      </c>
      <c r="BR147" t="s">
        <v>625</v>
      </c>
      <c r="BS147">
        <v>830.97510999999997</v>
      </c>
      <c r="BV147" s="87">
        <v>2.3466406833773878E-3</v>
      </c>
      <c r="BW147" s="87">
        <v>0</v>
      </c>
      <c r="BX147" s="87">
        <v>0.43491119728002442</v>
      </c>
      <c r="BY147" s="87">
        <v>0.5627421620365981</v>
      </c>
      <c r="CA147" s="87">
        <v>0.99999999999999989</v>
      </c>
      <c r="CD147">
        <v>2.42508E-3</v>
      </c>
      <c r="CG147" s="87">
        <v>7.8439316622612269E-5</v>
      </c>
      <c r="CH147" s="102">
        <v>0</v>
      </c>
    </row>
    <row r="148" spans="1:86" x14ac:dyDescent="0.35">
      <c r="A148" t="s">
        <v>216</v>
      </c>
      <c r="B148" t="s">
        <v>217</v>
      </c>
      <c r="C148">
        <v>0</v>
      </c>
      <c r="D148">
        <v>0.54200000000000004</v>
      </c>
      <c r="E148">
        <v>0</v>
      </c>
      <c r="F148">
        <v>0.52</v>
      </c>
      <c r="G148">
        <v>0</v>
      </c>
      <c r="H148">
        <v>0</v>
      </c>
      <c r="I148">
        <v>0</v>
      </c>
      <c r="J148">
        <v>0</v>
      </c>
      <c r="K148">
        <v>0</v>
      </c>
      <c r="L148">
        <v>0</v>
      </c>
      <c r="M148">
        <v>67.098699999999994</v>
      </c>
      <c r="N148">
        <v>134.54400000000001</v>
      </c>
      <c r="O148">
        <v>14.2721</v>
      </c>
      <c r="P148">
        <v>9.8616299999999999</v>
      </c>
      <c r="Q148">
        <v>0</v>
      </c>
      <c r="R148">
        <v>0</v>
      </c>
      <c r="S148">
        <v>0</v>
      </c>
      <c r="T148">
        <v>27.3</v>
      </c>
      <c r="U148">
        <v>0</v>
      </c>
      <c r="V148">
        <v>0</v>
      </c>
      <c r="W148">
        <v>0</v>
      </c>
      <c r="X148">
        <v>0</v>
      </c>
      <c r="Y148">
        <v>0</v>
      </c>
      <c r="Z148">
        <v>0</v>
      </c>
      <c r="AA148">
        <v>0</v>
      </c>
      <c r="AB148">
        <v>0</v>
      </c>
      <c r="AC148">
        <v>0</v>
      </c>
      <c r="AD148">
        <v>0</v>
      </c>
      <c r="AE148">
        <v>0</v>
      </c>
      <c r="AF148">
        <v>0</v>
      </c>
      <c r="AG148">
        <v>0</v>
      </c>
      <c r="AH148">
        <v>0</v>
      </c>
      <c r="AI148">
        <v>102.7</v>
      </c>
      <c r="AJ148">
        <v>0</v>
      </c>
      <c r="AK148">
        <v>0</v>
      </c>
      <c r="AL148">
        <v>10.581200000000001</v>
      </c>
      <c r="AM148">
        <v>0</v>
      </c>
      <c r="AO148">
        <v>367.41963000000004</v>
      </c>
      <c r="AP148">
        <v>367.41963000000004</v>
      </c>
      <c r="AQ148">
        <v>351.2</v>
      </c>
      <c r="AR148">
        <v>0</v>
      </c>
      <c r="AS148">
        <v>0</v>
      </c>
      <c r="AT148" s="87">
        <v>0.9558552982049433</v>
      </c>
      <c r="AV148" t="s">
        <v>629</v>
      </c>
      <c r="BA148">
        <v>10.581200000000001</v>
      </c>
      <c r="BB148">
        <v>0</v>
      </c>
      <c r="BC148">
        <v>225.77642999999998</v>
      </c>
      <c r="BD148">
        <v>27.3</v>
      </c>
      <c r="BF148">
        <v>253.07642999999999</v>
      </c>
      <c r="BI148">
        <v>1.0620000000000001</v>
      </c>
      <c r="BJ148">
        <v>0</v>
      </c>
      <c r="BK148">
        <v>253.07642999999999</v>
      </c>
      <c r="BL148">
        <v>102.7</v>
      </c>
      <c r="BM148">
        <v>10.581200000000001</v>
      </c>
      <c r="BN148">
        <v>0</v>
      </c>
      <c r="BO148">
        <v>0</v>
      </c>
      <c r="BP148">
        <v>0</v>
      </c>
      <c r="BQ148" t="s">
        <v>625</v>
      </c>
      <c r="BR148" t="s">
        <v>625</v>
      </c>
      <c r="BS148">
        <v>367.41963000000004</v>
      </c>
      <c r="BV148" s="87">
        <v>2.8904280372826024E-3</v>
      </c>
      <c r="BW148" s="87">
        <v>0</v>
      </c>
      <c r="BX148" s="87">
        <v>0.71759266101269537</v>
      </c>
      <c r="BY148" s="87">
        <v>0.2795169109500219</v>
      </c>
      <c r="CA148" s="87">
        <v>0.99999999999999978</v>
      </c>
      <c r="CD148">
        <v>2.8904299999999998E-3</v>
      </c>
      <c r="CG148" s="87">
        <v>1.962717397462066E-9</v>
      </c>
      <c r="CH148" s="102">
        <v>0</v>
      </c>
    </row>
    <row r="149" spans="1:86" x14ac:dyDescent="0.35">
      <c r="A149" t="s">
        <v>573</v>
      </c>
      <c r="B149" t="s">
        <v>574</v>
      </c>
      <c r="C149">
        <v>0</v>
      </c>
      <c r="D149">
        <v>0.45500000000000002</v>
      </c>
      <c r="E149">
        <v>0</v>
      </c>
      <c r="F149">
        <v>0</v>
      </c>
      <c r="G149">
        <v>0</v>
      </c>
      <c r="H149">
        <v>0</v>
      </c>
      <c r="I149">
        <v>0</v>
      </c>
      <c r="J149">
        <v>0</v>
      </c>
      <c r="K149">
        <v>0</v>
      </c>
      <c r="L149">
        <v>0</v>
      </c>
      <c r="M149">
        <v>0</v>
      </c>
      <c r="N149">
        <v>0</v>
      </c>
      <c r="O149">
        <v>0</v>
      </c>
      <c r="P149">
        <v>20.6</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0.36399999999999999</v>
      </c>
      <c r="AM149">
        <v>0</v>
      </c>
      <c r="AO149">
        <v>21.419</v>
      </c>
      <c r="AP149">
        <v>21.419</v>
      </c>
      <c r="AQ149">
        <v>15.58</v>
      </c>
      <c r="AR149">
        <v>0</v>
      </c>
      <c r="AS149">
        <v>0</v>
      </c>
      <c r="AT149" s="87">
        <v>0.72739156823381113</v>
      </c>
      <c r="AV149" t="s">
        <v>629</v>
      </c>
      <c r="BA149">
        <v>0.36399999999999999</v>
      </c>
      <c r="BB149">
        <v>0</v>
      </c>
      <c r="BC149">
        <v>20.6</v>
      </c>
      <c r="BD149">
        <v>0</v>
      </c>
      <c r="BF149">
        <v>20.6</v>
      </c>
      <c r="BI149">
        <v>0.45500000000000002</v>
      </c>
      <c r="BJ149">
        <v>0</v>
      </c>
      <c r="BK149">
        <v>20.6</v>
      </c>
      <c r="BL149">
        <v>0</v>
      </c>
      <c r="BM149">
        <v>0.36399999999999999</v>
      </c>
      <c r="BN149">
        <v>0.64</v>
      </c>
      <c r="BO149">
        <v>0.22</v>
      </c>
      <c r="BP149">
        <v>0</v>
      </c>
      <c r="BQ149" t="s">
        <v>625</v>
      </c>
      <c r="BR149" t="s">
        <v>625</v>
      </c>
      <c r="BS149">
        <v>21.419</v>
      </c>
      <c r="BV149" s="87">
        <v>3.2119146552126616E-2</v>
      </c>
      <c r="BW149" s="87">
        <v>3.7387366356972781E-3</v>
      </c>
      <c r="BX149" s="87">
        <v>0.9641421168121761</v>
      </c>
      <c r="BY149" s="87">
        <v>0</v>
      </c>
      <c r="CA149" s="87">
        <v>1</v>
      </c>
      <c r="CD149">
        <v>3.2119099999999998E-2</v>
      </c>
      <c r="CG149" s="87">
        <v>-4.6552126618804035E-8</v>
      </c>
      <c r="CH149" s="102">
        <v>0</v>
      </c>
    </row>
    <row r="150" spans="1:86" x14ac:dyDescent="0.35">
      <c r="A150" t="s">
        <v>218</v>
      </c>
      <c r="B150" t="s">
        <v>219</v>
      </c>
      <c r="C150">
        <v>0</v>
      </c>
      <c r="D150">
        <v>0.17899999999999999</v>
      </c>
      <c r="E150">
        <v>0</v>
      </c>
      <c r="F150">
        <v>0</v>
      </c>
      <c r="G150">
        <v>3.3000000000000002E-2</v>
      </c>
      <c r="H150">
        <v>0</v>
      </c>
      <c r="I150">
        <v>0</v>
      </c>
      <c r="J150">
        <v>0</v>
      </c>
      <c r="K150">
        <v>0</v>
      </c>
      <c r="L150">
        <v>0</v>
      </c>
      <c r="M150">
        <v>0</v>
      </c>
      <c r="N150">
        <v>0</v>
      </c>
      <c r="O150">
        <v>0</v>
      </c>
      <c r="P150">
        <v>0</v>
      </c>
      <c r="Q150">
        <v>0</v>
      </c>
      <c r="R150">
        <v>1.0635300000000001</v>
      </c>
      <c r="S150">
        <v>0</v>
      </c>
      <c r="T150">
        <v>0</v>
      </c>
      <c r="U150">
        <v>0</v>
      </c>
      <c r="V150">
        <v>0</v>
      </c>
      <c r="W150">
        <v>3.4049999999999998</v>
      </c>
      <c r="X150">
        <v>0</v>
      </c>
      <c r="Y150">
        <v>0</v>
      </c>
      <c r="Z150">
        <v>0</v>
      </c>
      <c r="AA150">
        <v>0</v>
      </c>
      <c r="AB150">
        <v>0</v>
      </c>
      <c r="AC150">
        <v>0</v>
      </c>
      <c r="AD150">
        <v>0</v>
      </c>
      <c r="AE150">
        <v>0</v>
      </c>
      <c r="AF150">
        <v>0</v>
      </c>
      <c r="AG150">
        <v>0</v>
      </c>
      <c r="AH150">
        <v>0</v>
      </c>
      <c r="AI150">
        <v>0</v>
      </c>
      <c r="AJ150">
        <v>188.84800000000001</v>
      </c>
      <c r="AK150">
        <v>0</v>
      </c>
      <c r="AL150">
        <v>1.1296200000000001</v>
      </c>
      <c r="AM150">
        <v>0</v>
      </c>
      <c r="AO150">
        <v>194.65815000000001</v>
      </c>
      <c r="AP150">
        <v>194.65815000000001</v>
      </c>
      <c r="AQ150">
        <v>165.249</v>
      </c>
      <c r="AR150">
        <v>0</v>
      </c>
      <c r="AS150">
        <v>0</v>
      </c>
      <c r="AT150" s="87">
        <v>0.84891898952085998</v>
      </c>
      <c r="AV150" t="s">
        <v>629</v>
      </c>
      <c r="BA150">
        <v>1.1296200000000001</v>
      </c>
      <c r="BB150">
        <v>0</v>
      </c>
      <c r="BC150">
        <v>0</v>
      </c>
      <c r="BD150">
        <v>1.0635300000000001</v>
      </c>
      <c r="BF150">
        <v>4.4685299999999994</v>
      </c>
      <c r="BI150">
        <v>0.21199999999999999</v>
      </c>
      <c r="BJ150">
        <v>0</v>
      </c>
      <c r="BK150">
        <v>4.4685299999999994</v>
      </c>
      <c r="BL150">
        <v>188.84800000000001</v>
      </c>
      <c r="BM150">
        <v>1.1296200000000001</v>
      </c>
      <c r="BN150">
        <v>0</v>
      </c>
      <c r="BO150">
        <v>0.22</v>
      </c>
      <c r="BP150">
        <v>0</v>
      </c>
      <c r="BQ150" t="s">
        <v>625</v>
      </c>
      <c r="BR150" t="s">
        <v>625</v>
      </c>
      <c r="BS150">
        <v>194.65815000000001</v>
      </c>
      <c r="BV150" s="87">
        <v>1.08908874352294E-3</v>
      </c>
      <c r="BW150" s="87">
        <v>1.2766811972681339E-3</v>
      </c>
      <c r="BX150" s="87">
        <v>2.7482196866660858E-2</v>
      </c>
      <c r="BY150" s="87">
        <v>0.97015203319254806</v>
      </c>
      <c r="CA150" s="87">
        <v>1</v>
      </c>
      <c r="CD150">
        <v>1.08909E-3</v>
      </c>
      <c r="CG150" s="87">
        <v>1.2564770599833575E-9</v>
      </c>
      <c r="CH150" s="102">
        <v>0</v>
      </c>
    </row>
    <row r="151" spans="1:86" x14ac:dyDescent="0.35">
      <c r="A151" t="s">
        <v>604</v>
      </c>
      <c r="B151" t="s">
        <v>605</v>
      </c>
      <c r="C151">
        <v>0</v>
      </c>
      <c r="D151">
        <v>4.8520399999999997</v>
      </c>
      <c r="E151">
        <v>0</v>
      </c>
      <c r="F151">
        <v>0</v>
      </c>
      <c r="G151">
        <v>0</v>
      </c>
      <c r="H151">
        <v>0</v>
      </c>
      <c r="I151">
        <v>80.837800000000001</v>
      </c>
      <c r="J151">
        <v>0</v>
      </c>
      <c r="K151">
        <v>0</v>
      </c>
      <c r="L151">
        <v>199.38800000000001</v>
      </c>
      <c r="M151">
        <v>30.076799999999999</v>
      </c>
      <c r="N151">
        <v>8.1979999999999997E-2</v>
      </c>
      <c r="O151">
        <v>0</v>
      </c>
      <c r="P151">
        <v>9.6999999999999993</v>
      </c>
      <c r="Q151">
        <v>0</v>
      </c>
      <c r="R151">
        <v>0</v>
      </c>
      <c r="S151">
        <v>0</v>
      </c>
      <c r="T151">
        <v>0</v>
      </c>
      <c r="U151">
        <v>4.67286</v>
      </c>
      <c r="V151">
        <v>0</v>
      </c>
      <c r="W151">
        <v>26.049600000000002</v>
      </c>
      <c r="X151">
        <v>0</v>
      </c>
      <c r="Y151">
        <v>0</v>
      </c>
      <c r="Z151">
        <v>0</v>
      </c>
      <c r="AA151">
        <v>0</v>
      </c>
      <c r="AB151">
        <v>0</v>
      </c>
      <c r="AC151">
        <v>0</v>
      </c>
      <c r="AD151">
        <v>0</v>
      </c>
      <c r="AE151">
        <v>7.7</v>
      </c>
      <c r="AF151">
        <v>7.4</v>
      </c>
      <c r="AG151">
        <v>0</v>
      </c>
      <c r="AH151">
        <v>0</v>
      </c>
      <c r="AI151">
        <v>29.3</v>
      </c>
      <c r="AJ151">
        <v>0</v>
      </c>
      <c r="AK151">
        <v>0</v>
      </c>
      <c r="AL151">
        <v>12.92</v>
      </c>
      <c r="AM151">
        <v>0</v>
      </c>
      <c r="AO151">
        <v>412.97908000000001</v>
      </c>
      <c r="AP151">
        <v>412.97908000000001</v>
      </c>
      <c r="AQ151">
        <v>336.6</v>
      </c>
      <c r="AR151">
        <v>0</v>
      </c>
      <c r="AS151">
        <v>0</v>
      </c>
      <c r="AT151" s="87">
        <v>0.81505339205075478</v>
      </c>
      <c r="AV151" t="s">
        <v>629</v>
      </c>
      <c r="BA151">
        <v>20.32</v>
      </c>
      <c r="BB151">
        <v>0</v>
      </c>
      <c r="BC151">
        <v>39.858779999999996</v>
      </c>
      <c r="BD151">
        <v>4.67286</v>
      </c>
      <c r="BF151">
        <v>269.96923999999996</v>
      </c>
      <c r="BI151">
        <v>4.8520399999999997</v>
      </c>
      <c r="BJ151">
        <v>7.7</v>
      </c>
      <c r="BK151">
        <v>70.581239999999994</v>
      </c>
      <c r="BL151">
        <v>309.5258</v>
      </c>
      <c r="BM151">
        <v>20.32</v>
      </c>
      <c r="BN151">
        <v>0</v>
      </c>
      <c r="BO151">
        <v>0</v>
      </c>
      <c r="BP151">
        <v>0</v>
      </c>
      <c r="BQ151" t="s">
        <v>625</v>
      </c>
      <c r="BR151" t="s">
        <v>625</v>
      </c>
      <c r="BS151">
        <v>412.97908000000001</v>
      </c>
      <c r="BV151" s="87">
        <v>1.1748875996333759E-2</v>
      </c>
      <c r="BW151" s="87">
        <v>1.8645012236455174E-2</v>
      </c>
      <c r="BX151" s="87">
        <v>0.2201110041699933</v>
      </c>
      <c r="BY151" s="87">
        <v>0.74949510759721771</v>
      </c>
      <c r="CA151" s="87">
        <v>1</v>
      </c>
      <c r="CD151">
        <v>1.17489E-2</v>
      </c>
      <c r="CG151" s="87">
        <v>2.4003666240432486E-8</v>
      </c>
      <c r="CH151" s="102">
        <v>0</v>
      </c>
    </row>
    <row r="152" spans="1:86" x14ac:dyDescent="0.35">
      <c r="A152" t="s">
        <v>220</v>
      </c>
      <c r="B152" t="s">
        <v>221</v>
      </c>
      <c r="C152">
        <v>0</v>
      </c>
      <c r="D152">
        <v>10.690799999999999</v>
      </c>
      <c r="E152">
        <v>0</v>
      </c>
      <c r="F152">
        <v>3.2452100000000002</v>
      </c>
      <c r="G152">
        <v>0</v>
      </c>
      <c r="H152">
        <v>0</v>
      </c>
      <c r="I152">
        <v>131.89099999999999</v>
      </c>
      <c r="J152">
        <v>0</v>
      </c>
      <c r="K152">
        <v>0</v>
      </c>
      <c r="L152">
        <v>0</v>
      </c>
      <c r="M152">
        <v>0</v>
      </c>
      <c r="N152">
        <v>0</v>
      </c>
      <c r="O152">
        <v>0</v>
      </c>
      <c r="P152">
        <v>0</v>
      </c>
      <c r="Q152">
        <v>416.84399999999999</v>
      </c>
      <c r="R152">
        <v>0</v>
      </c>
      <c r="S152">
        <v>0</v>
      </c>
      <c r="T152">
        <v>0</v>
      </c>
      <c r="U152">
        <v>0</v>
      </c>
      <c r="V152">
        <v>0</v>
      </c>
      <c r="W152">
        <v>0</v>
      </c>
      <c r="X152">
        <v>0</v>
      </c>
      <c r="Y152">
        <v>0</v>
      </c>
      <c r="Z152">
        <v>0</v>
      </c>
      <c r="AA152">
        <v>0</v>
      </c>
      <c r="AB152">
        <v>0</v>
      </c>
      <c r="AC152">
        <v>1.2700800000000001</v>
      </c>
      <c r="AD152">
        <v>0</v>
      </c>
      <c r="AE152">
        <v>0</v>
      </c>
      <c r="AF152">
        <v>0</v>
      </c>
      <c r="AG152">
        <v>0</v>
      </c>
      <c r="AH152">
        <v>0</v>
      </c>
      <c r="AI152">
        <v>154.71799999999999</v>
      </c>
      <c r="AJ152">
        <v>18.137</v>
      </c>
      <c r="AK152">
        <v>0</v>
      </c>
      <c r="AL152">
        <v>32.586300000000001</v>
      </c>
      <c r="AM152">
        <v>0</v>
      </c>
      <c r="AO152">
        <v>769.3823900000001</v>
      </c>
      <c r="AP152">
        <v>769.3823900000001</v>
      </c>
      <c r="AQ152">
        <v>614.70000000000005</v>
      </c>
      <c r="AR152">
        <v>63.3</v>
      </c>
      <c r="AS152">
        <v>0</v>
      </c>
      <c r="AT152" s="87">
        <v>0.79895252086546975</v>
      </c>
      <c r="AV152" t="s">
        <v>629</v>
      </c>
      <c r="BA152">
        <v>32.586300000000001</v>
      </c>
      <c r="BB152">
        <v>0</v>
      </c>
      <c r="BC152">
        <v>416.84399999999999</v>
      </c>
      <c r="BD152">
        <v>0</v>
      </c>
      <c r="BF152">
        <v>418.11408</v>
      </c>
      <c r="BI152">
        <v>13.93601</v>
      </c>
      <c r="BJ152">
        <v>0</v>
      </c>
      <c r="BK152">
        <v>418.11408</v>
      </c>
      <c r="BL152">
        <v>304.74599999999998</v>
      </c>
      <c r="BM152">
        <v>32.586300000000001</v>
      </c>
      <c r="BN152">
        <v>0</v>
      </c>
      <c r="BO152">
        <v>0</v>
      </c>
      <c r="BP152">
        <v>0</v>
      </c>
      <c r="BQ152" t="s">
        <v>625</v>
      </c>
      <c r="BR152" t="s">
        <v>625</v>
      </c>
      <c r="BS152">
        <v>769.3823900000001</v>
      </c>
      <c r="BV152" s="87">
        <v>1.8113242753060671E-2</v>
      </c>
      <c r="BW152" s="87">
        <v>0</v>
      </c>
      <c r="BX152" s="87">
        <v>0.58579502969908104</v>
      </c>
      <c r="BY152" s="87">
        <v>0.39609172754785815</v>
      </c>
      <c r="CA152" s="87">
        <v>0.99999999999999989</v>
      </c>
      <c r="CD152">
        <v>1.8113199999999999E-2</v>
      </c>
      <c r="CG152" s="87">
        <v>-4.2753060671557597E-8</v>
      </c>
      <c r="CH152" s="102">
        <v>0</v>
      </c>
    </row>
    <row r="153" spans="1:86" x14ac:dyDescent="0.35">
      <c r="A153" t="s">
        <v>222</v>
      </c>
      <c r="B153" t="s">
        <v>223</v>
      </c>
      <c r="C153">
        <v>0</v>
      </c>
      <c r="D153">
        <v>0.50700000000000001</v>
      </c>
      <c r="E153">
        <v>0</v>
      </c>
      <c r="F153">
        <v>0</v>
      </c>
      <c r="G153">
        <v>0</v>
      </c>
      <c r="H153">
        <v>0</v>
      </c>
      <c r="I153">
        <v>0</v>
      </c>
      <c r="J153">
        <v>0</v>
      </c>
      <c r="K153">
        <v>0</v>
      </c>
      <c r="L153">
        <v>44.436300000000003</v>
      </c>
      <c r="M153">
        <v>0</v>
      </c>
      <c r="N153">
        <v>0</v>
      </c>
      <c r="O153">
        <v>0</v>
      </c>
      <c r="P153">
        <v>0</v>
      </c>
      <c r="Q153">
        <v>0</v>
      </c>
      <c r="R153">
        <v>3.85</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1.728</v>
      </c>
      <c r="AM153">
        <v>0</v>
      </c>
      <c r="AO153">
        <v>50.521300000000004</v>
      </c>
      <c r="AP153">
        <v>50.521300000000004</v>
      </c>
      <c r="AQ153">
        <v>38.33</v>
      </c>
      <c r="AR153">
        <v>0</v>
      </c>
      <c r="AS153">
        <v>0</v>
      </c>
      <c r="AT153" s="87">
        <v>0.75868989911185969</v>
      </c>
      <c r="AV153" t="s">
        <v>629</v>
      </c>
      <c r="BA153">
        <v>1.728</v>
      </c>
      <c r="BB153">
        <v>0</v>
      </c>
      <c r="BC153">
        <v>0</v>
      </c>
      <c r="BD153">
        <v>3.85</v>
      </c>
      <c r="BF153">
        <v>48.286300000000004</v>
      </c>
      <c r="BI153">
        <v>0.50700000000000001</v>
      </c>
      <c r="BJ153">
        <v>0</v>
      </c>
      <c r="BK153">
        <v>3.85</v>
      </c>
      <c r="BL153">
        <v>44.436300000000003</v>
      </c>
      <c r="BM153">
        <v>1.728</v>
      </c>
      <c r="BN153">
        <v>0</v>
      </c>
      <c r="BO153">
        <v>0</v>
      </c>
      <c r="BP153">
        <v>0</v>
      </c>
      <c r="BQ153" t="s">
        <v>625</v>
      </c>
      <c r="BR153" t="s">
        <v>625</v>
      </c>
      <c r="BS153">
        <v>50.521300000000004</v>
      </c>
      <c r="BV153" s="87">
        <v>1.0035371219663785E-2</v>
      </c>
      <c r="BW153" s="87">
        <v>0</v>
      </c>
      <c r="BX153" s="87">
        <v>0.1104088770478986</v>
      </c>
      <c r="BY153" s="87">
        <v>0.87955575173243761</v>
      </c>
      <c r="CA153" s="87">
        <v>1</v>
      </c>
      <c r="CD153">
        <v>1.00354E-2</v>
      </c>
      <c r="CG153" s="87">
        <v>2.8780336214923041E-8</v>
      </c>
      <c r="CH153" s="102">
        <v>0</v>
      </c>
    </row>
    <row r="154" spans="1:86" x14ac:dyDescent="0.35">
      <c r="A154" t="s">
        <v>388</v>
      </c>
      <c r="B154" t="s">
        <v>389</v>
      </c>
      <c r="C154">
        <v>0</v>
      </c>
      <c r="D154">
        <v>10.978</v>
      </c>
      <c r="E154">
        <v>0</v>
      </c>
      <c r="F154">
        <v>0</v>
      </c>
      <c r="G154">
        <v>0</v>
      </c>
      <c r="H154">
        <v>0</v>
      </c>
      <c r="I154">
        <v>105.327</v>
      </c>
      <c r="J154">
        <v>0</v>
      </c>
      <c r="K154">
        <v>0</v>
      </c>
      <c r="L154">
        <v>58.919400000000003</v>
      </c>
      <c r="M154">
        <v>0</v>
      </c>
      <c r="N154">
        <v>0</v>
      </c>
      <c r="O154">
        <v>0</v>
      </c>
      <c r="P154">
        <v>0</v>
      </c>
      <c r="Q154">
        <v>0</v>
      </c>
      <c r="R154">
        <v>0</v>
      </c>
      <c r="S154">
        <v>0</v>
      </c>
      <c r="T154">
        <v>0</v>
      </c>
      <c r="U154">
        <v>0</v>
      </c>
      <c r="V154">
        <v>0</v>
      </c>
      <c r="W154">
        <v>19.268999999999998</v>
      </c>
      <c r="X154">
        <v>0</v>
      </c>
      <c r="Y154">
        <v>0</v>
      </c>
      <c r="Z154">
        <v>0</v>
      </c>
      <c r="AA154">
        <v>0</v>
      </c>
      <c r="AB154">
        <v>0</v>
      </c>
      <c r="AC154">
        <v>0</v>
      </c>
      <c r="AD154">
        <v>0</v>
      </c>
      <c r="AE154">
        <v>0</v>
      </c>
      <c r="AF154">
        <v>0</v>
      </c>
      <c r="AG154">
        <v>0</v>
      </c>
      <c r="AH154">
        <v>0</v>
      </c>
      <c r="AI154">
        <v>17.609000000000002</v>
      </c>
      <c r="AJ154">
        <v>70.384</v>
      </c>
      <c r="AK154">
        <v>0</v>
      </c>
      <c r="AL154">
        <v>8.3962000000000003</v>
      </c>
      <c r="AM154">
        <v>0</v>
      </c>
      <c r="AO154">
        <v>290.88260000000002</v>
      </c>
      <c r="AP154">
        <v>290.88260000000002</v>
      </c>
      <c r="AQ154">
        <v>218.9</v>
      </c>
      <c r="AR154">
        <v>0</v>
      </c>
      <c r="AS154">
        <v>0</v>
      </c>
      <c r="AT154" s="87">
        <v>0.75253727792587111</v>
      </c>
      <c r="AV154" t="s">
        <v>629</v>
      </c>
      <c r="BA154">
        <v>8.3962000000000003</v>
      </c>
      <c r="BB154">
        <v>0</v>
      </c>
      <c r="BC154">
        <v>0</v>
      </c>
      <c r="BD154">
        <v>0</v>
      </c>
      <c r="BF154">
        <v>78.188400000000001</v>
      </c>
      <c r="BI154">
        <v>10.978</v>
      </c>
      <c r="BJ154">
        <v>0</v>
      </c>
      <c r="BK154">
        <v>19.268999999999998</v>
      </c>
      <c r="BL154">
        <v>252.23939999999999</v>
      </c>
      <c r="BM154">
        <v>8.3962000000000003</v>
      </c>
      <c r="BN154">
        <v>0</v>
      </c>
      <c r="BO154">
        <v>0</v>
      </c>
      <c r="BP154">
        <v>0</v>
      </c>
      <c r="BQ154" t="s">
        <v>625</v>
      </c>
      <c r="BR154" t="s">
        <v>625</v>
      </c>
      <c r="BS154">
        <v>290.88260000000002</v>
      </c>
      <c r="BV154" s="87">
        <v>3.7740311727136648E-2</v>
      </c>
      <c r="BW154" s="87">
        <v>0</v>
      </c>
      <c r="BX154" s="87">
        <v>9.5107785752740093E-2</v>
      </c>
      <c r="BY154" s="87">
        <v>0.86715190252012309</v>
      </c>
      <c r="CA154" s="87">
        <v>0.99999999999999978</v>
      </c>
      <c r="CD154">
        <v>3.7740299999999997E-2</v>
      </c>
      <c r="CG154" s="87">
        <v>-1.172713665065217E-8</v>
      </c>
      <c r="CH154" s="102">
        <v>0</v>
      </c>
    </row>
    <row r="155" spans="1:86" x14ac:dyDescent="0.35">
      <c r="A155" t="s">
        <v>271</v>
      </c>
      <c r="B155" t="s">
        <v>272</v>
      </c>
      <c r="C155">
        <v>0</v>
      </c>
      <c r="D155">
        <v>0</v>
      </c>
      <c r="E155">
        <v>0</v>
      </c>
      <c r="F155">
        <v>0</v>
      </c>
      <c r="G155">
        <v>0</v>
      </c>
      <c r="H155">
        <v>0</v>
      </c>
      <c r="I155">
        <v>0</v>
      </c>
      <c r="J155">
        <v>20.734000000000002</v>
      </c>
      <c r="K155">
        <v>0</v>
      </c>
      <c r="L155">
        <v>196.99600000000001</v>
      </c>
      <c r="M155">
        <v>0</v>
      </c>
      <c r="N155">
        <v>0</v>
      </c>
      <c r="O155">
        <v>0</v>
      </c>
      <c r="P155">
        <v>302.80599999999998</v>
      </c>
      <c r="Q155">
        <v>35.792900000000003</v>
      </c>
      <c r="R155">
        <v>0</v>
      </c>
      <c r="S155">
        <v>0</v>
      </c>
      <c r="T155">
        <v>0</v>
      </c>
      <c r="U155">
        <v>0</v>
      </c>
      <c r="V155">
        <v>0</v>
      </c>
      <c r="W155">
        <v>38.371000000000002</v>
      </c>
      <c r="X155">
        <v>0</v>
      </c>
      <c r="Y155">
        <v>0</v>
      </c>
      <c r="Z155">
        <v>0</v>
      </c>
      <c r="AA155">
        <v>0</v>
      </c>
      <c r="AB155">
        <v>0.83241299999999996</v>
      </c>
      <c r="AC155">
        <v>0</v>
      </c>
      <c r="AD155">
        <v>0</v>
      </c>
      <c r="AE155">
        <v>0</v>
      </c>
      <c r="AF155">
        <v>0</v>
      </c>
      <c r="AG155">
        <v>56.302</v>
      </c>
      <c r="AH155">
        <v>113.29900000000001</v>
      </c>
      <c r="AI155">
        <v>113.748</v>
      </c>
      <c r="AJ155">
        <v>0</v>
      </c>
      <c r="AK155">
        <v>0</v>
      </c>
      <c r="AL155">
        <v>26.521599999999999</v>
      </c>
      <c r="AM155">
        <v>155.30000000000001</v>
      </c>
      <c r="AO155">
        <v>905.40291300000013</v>
      </c>
      <c r="AP155">
        <v>1060.7029130000001</v>
      </c>
      <c r="AQ155">
        <v>884.05200000000002</v>
      </c>
      <c r="AR155">
        <v>7.42</v>
      </c>
      <c r="AS155">
        <v>0</v>
      </c>
      <c r="AT155" s="87">
        <v>0.83345863310549795</v>
      </c>
      <c r="AV155" t="s">
        <v>629</v>
      </c>
      <c r="BA155">
        <v>82.823599999999999</v>
      </c>
      <c r="BB155">
        <v>0</v>
      </c>
      <c r="BC155">
        <v>338.59889999999996</v>
      </c>
      <c r="BD155">
        <v>0</v>
      </c>
      <c r="BF155">
        <v>574.79831300000001</v>
      </c>
      <c r="BI155">
        <v>0</v>
      </c>
      <c r="BJ155">
        <v>0</v>
      </c>
      <c r="BK155">
        <v>377.80231299999991</v>
      </c>
      <c r="BL155">
        <v>444.77699999999999</v>
      </c>
      <c r="BM155">
        <v>82.823599999999999</v>
      </c>
      <c r="BN155">
        <v>0</v>
      </c>
      <c r="BO155">
        <v>0</v>
      </c>
      <c r="BP155">
        <v>155.30000000000001</v>
      </c>
      <c r="BQ155">
        <v>0</v>
      </c>
      <c r="BR155">
        <v>49.5</v>
      </c>
      <c r="BS155">
        <v>1060.7029129999999</v>
      </c>
      <c r="BV155" s="87">
        <v>0</v>
      </c>
      <c r="BW155" s="87">
        <v>9.9745177187045231E-2</v>
      </c>
      <c r="BX155" s="87">
        <v>0.43426477607872843</v>
      </c>
      <c r="BY155" s="87">
        <v>0.46599004673422639</v>
      </c>
      <c r="CA155" s="87">
        <v>1</v>
      </c>
      <c r="CD155">
        <v>0</v>
      </c>
      <c r="CG155" s="87">
        <v>0</v>
      </c>
      <c r="CH155" s="102">
        <v>0</v>
      </c>
    </row>
    <row r="156" spans="1:86" x14ac:dyDescent="0.35">
      <c r="A156" t="s">
        <v>271</v>
      </c>
      <c r="B156" t="s">
        <v>273</v>
      </c>
      <c r="C156">
        <v>0</v>
      </c>
      <c r="D156">
        <v>0</v>
      </c>
      <c r="E156">
        <v>0</v>
      </c>
      <c r="F156">
        <v>0</v>
      </c>
      <c r="G156">
        <v>0</v>
      </c>
      <c r="H156">
        <v>0</v>
      </c>
      <c r="I156">
        <v>0</v>
      </c>
      <c r="J156">
        <v>5.1849999999999996</v>
      </c>
      <c r="K156">
        <v>0</v>
      </c>
      <c r="L156">
        <v>0</v>
      </c>
      <c r="M156">
        <v>0</v>
      </c>
      <c r="N156">
        <v>0</v>
      </c>
      <c r="O156">
        <v>0</v>
      </c>
      <c r="P156">
        <v>39.573999999999998</v>
      </c>
      <c r="Q156">
        <v>0</v>
      </c>
      <c r="R156">
        <v>3.0859999999999999</v>
      </c>
      <c r="S156">
        <v>12.493</v>
      </c>
      <c r="T156">
        <v>0</v>
      </c>
      <c r="U156">
        <v>0</v>
      </c>
      <c r="V156">
        <v>0</v>
      </c>
      <c r="W156">
        <v>6.7140000000000004</v>
      </c>
      <c r="X156">
        <v>0</v>
      </c>
      <c r="Y156">
        <v>0</v>
      </c>
      <c r="Z156">
        <v>0</v>
      </c>
      <c r="AA156">
        <v>0</v>
      </c>
      <c r="AB156">
        <v>0</v>
      </c>
      <c r="AC156">
        <v>0</v>
      </c>
      <c r="AD156">
        <v>0</v>
      </c>
      <c r="AE156">
        <v>0</v>
      </c>
      <c r="AF156">
        <v>0.432</v>
      </c>
      <c r="AG156">
        <v>0</v>
      </c>
      <c r="AH156">
        <v>0</v>
      </c>
      <c r="AI156">
        <v>2.5579999999999998</v>
      </c>
      <c r="AJ156">
        <v>0</v>
      </c>
      <c r="AK156">
        <v>0</v>
      </c>
      <c r="AL156">
        <v>1.56816</v>
      </c>
      <c r="AM156">
        <v>0</v>
      </c>
      <c r="AO156">
        <v>71.610160000000008</v>
      </c>
      <c r="AP156">
        <v>71.610160000000008</v>
      </c>
      <c r="AQ156">
        <v>52.271999999999998</v>
      </c>
      <c r="AR156">
        <v>0</v>
      </c>
      <c r="AS156">
        <v>0</v>
      </c>
      <c r="AT156" s="87">
        <v>0.72995228610018459</v>
      </c>
      <c r="AV156" t="s">
        <v>629</v>
      </c>
      <c r="BA156">
        <v>2.0001600000000002</v>
      </c>
      <c r="BB156">
        <v>0</v>
      </c>
      <c r="BC156">
        <v>39.573999999999998</v>
      </c>
      <c r="BD156">
        <v>15.579000000000001</v>
      </c>
      <c r="BF156">
        <v>61.866999999999997</v>
      </c>
      <c r="BI156">
        <v>0</v>
      </c>
      <c r="BJ156">
        <v>0</v>
      </c>
      <c r="BK156">
        <v>61.866999999999997</v>
      </c>
      <c r="BL156">
        <v>7.7429999999999994</v>
      </c>
      <c r="BM156">
        <v>2.0001600000000002</v>
      </c>
      <c r="BN156">
        <v>0</v>
      </c>
      <c r="BO156">
        <v>0</v>
      </c>
      <c r="BP156">
        <v>0</v>
      </c>
      <c r="BQ156" t="s">
        <v>625</v>
      </c>
      <c r="BR156" t="s">
        <v>625</v>
      </c>
      <c r="BS156">
        <v>71.610159999999993</v>
      </c>
      <c r="BV156" s="87">
        <v>0</v>
      </c>
      <c r="BW156" s="87">
        <v>0</v>
      </c>
      <c r="BX156" s="87">
        <v>0.89187288507664286</v>
      </c>
      <c r="BY156" s="87">
        <v>0.10812711492335725</v>
      </c>
      <c r="CA156" s="87">
        <v>1</v>
      </c>
      <c r="CD156">
        <v>0</v>
      </c>
      <c r="CG156" s="87">
        <v>0</v>
      </c>
      <c r="CH156" s="102">
        <v>0</v>
      </c>
    </row>
    <row r="157" spans="1:86" x14ac:dyDescent="0.35">
      <c r="A157" t="s">
        <v>224</v>
      </c>
      <c r="B157" t="s">
        <v>225</v>
      </c>
      <c r="C157">
        <v>0</v>
      </c>
      <c r="D157">
        <v>0</v>
      </c>
      <c r="E157">
        <v>0</v>
      </c>
      <c r="F157">
        <v>0</v>
      </c>
      <c r="G157">
        <v>0</v>
      </c>
      <c r="H157">
        <v>0</v>
      </c>
      <c r="I157">
        <v>0</v>
      </c>
      <c r="J157">
        <v>0</v>
      </c>
      <c r="K157">
        <v>0</v>
      </c>
      <c r="L157">
        <v>0</v>
      </c>
      <c r="M157">
        <v>0</v>
      </c>
      <c r="N157">
        <v>0</v>
      </c>
      <c r="O157">
        <v>0</v>
      </c>
      <c r="P157">
        <v>0</v>
      </c>
      <c r="Q157">
        <v>0</v>
      </c>
      <c r="R157">
        <v>1.4370000000000001</v>
      </c>
      <c r="S157">
        <v>0</v>
      </c>
      <c r="T157">
        <v>0</v>
      </c>
      <c r="U157">
        <v>0</v>
      </c>
      <c r="V157">
        <v>0</v>
      </c>
      <c r="W157">
        <v>0</v>
      </c>
      <c r="X157">
        <v>0</v>
      </c>
      <c r="Y157">
        <v>0</v>
      </c>
      <c r="Z157">
        <v>0</v>
      </c>
      <c r="AA157">
        <v>3.2000000000000001E-2</v>
      </c>
      <c r="AB157">
        <v>0</v>
      </c>
      <c r="AC157">
        <v>0</v>
      </c>
      <c r="AD157">
        <v>0</v>
      </c>
      <c r="AE157">
        <v>0</v>
      </c>
      <c r="AF157">
        <v>0</v>
      </c>
      <c r="AG157">
        <v>0</v>
      </c>
      <c r="AH157">
        <v>0</v>
      </c>
      <c r="AI157">
        <v>0</v>
      </c>
      <c r="AJ157">
        <v>0</v>
      </c>
      <c r="AK157">
        <v>0</v>
      </c>
      <c r="AL157">
        <v>1.9E-2</v>
      </c>
      <c r="AM157">
        <v>0</v>
      </c>
      <c r="AO157">
        <v>1.488</v>
      </c>
      <c r="AP157">
        <v>1.488</v>
      </c>
      <c r="AQ157">
        <v>1.1499999999999999</v>
      </c>
      <c r="AR157">
        <v>0</v>
      </c>
      <c r="AS157">
        <v>0</v>
      </c>
      <c r="AT157" s="87">
        <v>0.77284946236559138</v>
      </c>
      <c r="AV157" t="s">
        <v>629</v>
      </c>
      <c r="BA157">
        <v>1.9E-2</v>
      </c>
      <c r="BB157">
        <v>0</v>
      </c>
      <c r="BC157">
        <v>0</v>
      </c>
      <c r="BD157">
        <v>1.4370000000000001</v>
      </c>
      <c r="BF157">
        <v>1.4690000000000001</v>
      </c>
      <c r="BI157">
        <v>0</v>
      </c>
      <c r="BJ157">
        <v>0</v>
      </c>
      <c r="BK157">
        <v>1.4690000000000001</v>
      </c>
      <c r="BL157">
        <v>0</v>
      </c>
      <c r="BM157">
        <v>1.9E-2</v>
      </c>
      <c r="BN157">
        <v>0</v>
      </c>
      <c r="BO157">
        <v>0</v>
      </c>
      <c r="BP157">
        <v>0</v>
      </c>
      <c r="BQ157" t="s">
        <v>625</v>
      </c>
      <c r="BR157" t="s">
        <v>625</v>
      </c>
      <c r="BS157">
        <v>1.488</v>
      </c>
      <c r="BV157" s="87">
        <v>0</v>
      </c>
      <c r="BW157" s="87">
        <v>0</v>
      </c>
      <c r="BX157" s="87">
        <v>1</v>
      </c>
      <c r="BY157" s="87">
        <v>0</v>
      </c>
      <c r="CA157" s="87">
        <v>1</v>
      </c>
      <c r="CD157">
        <v>0</v>
      </c>
      <c r="CG157" s="87">
        <v>0</v>
      </c>
      <c r="CH157" s="102">
        <v>0</v>
      </c>
    </row>
    <row r="158" spans="1:86" x14ac:dyDescent="0.35">
      <c r="A158" t="s">
        <v>224</v>
      </c>
      <c r="B158" t="s">
        <v>226</v>
      </c>
      <c r="C158">
        <v>0</v>
      </c>
      <c r="D158">
        <v>0</v>
      </c>
      <c r="E158">
        <v>0</v>
      </c>
      <c r="F158">
        <v>0</v>
      </c>
      <c r="G158">
        <v>0</v>
      </c>
      <c r="H158">
        <v>0</v>
      </c>
      <c r="I158">
        <v>0</v>
      </c>
      <c r="J158">
        <v>0</v>
      </c>
      <c r="K158">
        <v>0</v>
      </c>
      <c r="L158">
        <v>0</v>
      </c>
      <c r="M158">
        <v>0</v>
      </c>
      <c r="N158">
        <v>0</v>
      </c>
      <c r="O158">
        <v>0</v>
      </c>
      <c r="P158">
        <v>0</v>
      </c>
      <c r="Q158">
        <v>0</v>
      </c>
      <c r="R158">
        <v>1.4510000000000001</v>
      </c>
      <c r="S158">
        <v>0</v>
      </c>
      <c r="T158">
        <v>0</v>
      </c>
      <c r="U158">
        <v>0</v>
      </c>
      <c r="V158">
        <v>0</v>
      </c>
      <c r="W158">
        <v>0</v>
      </c>
      <c r="X158">
        <v>0</v>
      </c>
      <c r="Y158">
        <v>0</v>
      </c>
      <c r="Z158">
        <v>0</v>
      </c>
      <c r="AA158">
        <v>8.2000000000000003E-2</v>
      </c>
      <c r="AB158">
        <v>0</v>
      </c>
      <c r="AC158">
        <v>0</v>
      </c>
      <c r="AD158">
        <v>0</v>
      </c>
      <c r="AE158">
        <v>0</v>
      </c>
      <c r="AF158">
        <v>0</v>
      </c>
      <c r="AG158">
        <v>0</v>
      </c>
      <c r="AH158">
        <v>0</v>
      </c>
      <c r="AI158">
        <v>0</v>
      </c>
      <c r="AJ158">
        <v>0</v>
      </c>
      <c r="AK158">
        <v>0</v>
      </c>
      <c r="AL158">
        <v>2.5100000000000001E-2</v>
      </c>
      <c r="AM158">
        <v>0</v>
      </c>
      <c r="AO158">
        <v>1.5581</v>
      </c>
      <c r="AP158">
        <v>1.5581</v>
      </c>
      <c r="AQ158">
        <v>1.264</v>
      </c>
      <c r="AR158">
        <v>0</v>
      </c>
      <c r="AS158">
        <v>0</v>
      </c>
      <c r="AT158" s="87">
        <v>0.81124446441178355</v>
      </c>
      <c r="AV158" t="s">
        <v>629</v>
      </c>
      <c r="BA158">
        <v>2.5100000000000001E-2</v>
      </c>
      <c r="BB158">
        <v>0</v>
      </c>
      <c r="BC158">
        <v>0</v>
      </c>
      <c r="BD158">
        <v>1.4510000000000001</v>
      </c>
      <c r="BF158">
        <v>1.5330000000000001</v>
      </c>
      <c r="BI158">
        <v>0</v>
      </c>
      <c r="BJ158">
        <v>0</v>
      </c>
      <c r="BK158">
        <v>1.5330000000000001</v>
      </c>
      <c r="BL158">
        <v>0</v>
      </c>
      <c r="BM158">
        <v>2.5100000000000001E-2</v>
      </c>
      <c r="BN158">
        <v>0</v>
      </c>
      <c r="BO158">
        <v>0</v>
      </c>
      <c r="BP158">
        <v>0</v>
      </c>
      <c r="BQ158" t="s">
        <v>625</v>
      </c>
      <c r="BR158" t="s">
        <v>625</v>
      </c>
      <c r="BS158">
        <v>1.5581</v>
      </c>
      <c r="BV158" s="87">
        <v>0</v>
      </c>
      <c r="BW158" s="87">
        <v>0</v>
      </c>
      <c r="BX158" s="87">
        <v>1</v>
      </c>
      <c r="BY158" s="87">
        <v>0</v>
      </c>
      <c r="CA158" s="87">
        <v>1</v>
      </c>
      <c r="CD158">
        <v>0</v>
      </c>
      <c r="CG158" s="87">
        <v>0</v>
      </c>
      <c r="CH158" s="102">
        <v>0</v>
      </c>
    </row>
    <row r="159" spans="1:86" x14ac:dyDescent="0.35">
      <c r="A159" t="s">
        <v>224</v>
      </c>
      <c r="B159" t="s">
        <v>227</v>
      </c>
      <c r="C159">
        <v>0</v>
      </c>
      <c r="D159">
        <v>0</v>
      </c>
      <c r="E159">
        <v>0</v>
      </c>
      <c r="F159">
        <v>0</v>
      </c>
      <c r="G159">
        <v>0</v>
      </c>
      <c r="H159">
        <v>0</v>
      </c>
      <c r="I159">
        <v>0</v>
      </c>
      <c r="J159">
        <v>0</v>
      </c>
      <c r="K159">
        <v>0</v>
      </c>
      <c r="L159">
        <v>0</v>
      </c>
      <c r="M159">
        <v>19.437999999999999</v>
      </c>
      <c r="N159">
        <v>73.489400000000003</v>
      </c>
      <c r="O159">
        <v>0</v>
      </c>
      <c r="P159">
        <v>0.34101799999999999</v>
      </c>
      <c r="Q159">
        <v>0</v>
      </c>
      <c r="R159">
        <v>0</v>
      </c>
      <c r="S159">
        <v>0</v>
      </c>
      <c r="T159">
        <v>0</v>
      </c>
      <c r="U159">
        <v>0</v>
      </c>
      <c r="V159">
        <v>0</v>
      </c>
      <c r="W159">
        <v>0.7</v>
      </c>
      <c r="X159">
        <v>0</v>
      </c>
      <c r="Y159">
        <v>0</v>
      </c>
      <c r="Z159">
        <v>0</v>
      </c>
      <c r="AA159">
        <v>0.1</v>
      </c>
      <c r="AB159">
        <v>0</v>
      </c>
      <c r="AC159">
        <v>0</v>
      </c>
      <c r="AD159">
        <v>0</v>
      </c>
      <c r="AE159">
        <v>0</v>
      </c>
      <c r="AF159">
        <v>0</v>
      </c>
      <c r="AG159">
        <v>0</v>
      </c>
      <c r="AH159">
        <v>0</v>
      </c>
      <c r="AI159">
        <v>26.4</v>
      </c>
      <c r="AJ159">
        <v>0</v>
      </c>
      <c r="AK159">
        <v>0</v>
      </c>
      <c r="AL159">
        <v>3.4453800000000001</v>
      </c>
      <c r="AM159">
        <v>32.200000000000003</v>
      </c>
      <c r="AO159">
        <v>123.91379800000001</v>
      </c>
      <c r="AP159">
        <v>156.11379800000003</v>
      </c>
      <c r="AQ159">
        <v>118.7</v>
      </c>
      <c r="AR159">
        <v>0</v>
      </c>
      <c r="AS159">
        <v>0</v>
      </c>
      <c r="AT159" s="87">
        <v>0.76034278533150523</v>
      </c>
      <c r="AV159" t="s">
        <v>629</v>
      </c>
      <c r="BA159">
        <v>3.4453800000000001</v>
      </c>
      <c r="BB159">
        <v>0</v>
      </c>
      <c r="BC159">
        <v>93.268418000000011</v>
      </c>
      <c r="BD159">
        <v>0</v>
      </c>
      <c r="BF159">
        <v>94.068418000000008</v>
      </c>
      <c r="BI159">
        <v>0</v>
      </c>
      <c r="BJ159">
        <v>0</v>
      </c>
      <c r="BK159">
        <v>94.068418000000008</v>
      </c>
      <c r="BL159">
        <v>26.4</v>
      </c>
      <c r="BM159">
        <v>3.4453800000000001</v>
      </c>
      <c r="BN159">
        <v>0</v>
      </c>
      <c r="BO159">
        <v>0</v>
      </c>
      <c r="BP159">
        <v>32.200000000000003</v>
      </c>
      <c r="BQ159">
        <v>5</v>
      </c>
      <c r="BR159" t="s">
        <v>625</v>
      </c>
      <c r="BS159">
        <v>156.11379800000003</v>
      </c>
      <c r="BV159" s="87">
        <v>1.0312989758919323E-2</v>
      </c>
      <c r="BW159" s="87">
        <v>0.1959468054194671</v>
      </c>
      <c r="BX159" s="87">
        <v>0.62463279511014136</v>
      </c>
      <c r="BY159" s="87">
        <v>0.16910740971147209</v>
      </c>
      <c r="CA159" s="87">
        <v>0.99999999999999989</v>
      </c>
      <c r="CD159">
        <v>1.0312999999999999E-2</v>
      </c>
      <c r="CG159" s="87">
        <v>1.0241080676196002E-8</v>
      </c>
      <c r="CH159" s="102">
        <v>0</v>
      </c>
    </row>
    <row r="160" spans="1:86" x14ac:dyDescent="0.35">
      <c r="A160" t="s">
        <v>228</v>
      </c>
      <c r="B160" t="s">
        <v>229</v>
      </c>
      <c r="C160">
        <v>0</v>
      </c>
      <c r="D160">
        <v>1.3081799999999999</v>
      </c>
      <c r="E160">
        <v>0</v>
      </c>
      <c r="F160">
        <v>0</v>
      </c>
      <c r="G160">
        <v>0</v>
      </c>
      <c r="H160">
        <v>0</v>
      </c>
      <c r="I160">
        <v>120.538</v>
      </c>
      <c r="J160">
        <v>6.4</v>
      </c>
      <c r="K160">
        <v>0</v>
      </c>
      <c r="L160">
        <v>52.8994</v>
      </c>
      <c r="M160">
        <v>0</v>
      </c>
      <c r="N160">
        <v>0</v>
      </c>
      <c r="O160">
        <v>0</v>
      </c>
      <c r="P160">
        <v>37.4</v>
      </c>
      <c r="Q160">
        <v>0</v>
      </c>
      <c r="R160">
        <v>2.8</v>
      </c>
      <c r="S160">
        <v>0</v>
      </c>
      <c r="T160">
        <v>0</v>
      </c>
      <c r="U160">
        <v>0</v>
      </c>
      <c r="V160">
        <v>0</v>
      </c>
      <c r="W160">
        <v>0</v>
      </c>
      <c r="X160">
        <v>0.8</v>
      </c>
      <c r="Y160">
        <v>0</v>
      </c>
      <c r="Z160">
        <v>0</v>
      </c>
      <c r="AA160">
        <v>0</v>
      </c>
      <c r="AB160">
        <v>0</v>
      </c>
      <c r="AC160">
        <v>0</v>
      </c>
      <c r="AD160">
        <v>0</v>
      </c>
      <c r="AE160">
        <v>0</v>
      </c>
      <c r="AF160">
        <v>0</v>
      </c>
      <c r="AG160">
        <v>0</v>
      </c>
      <c r="AH160">
        <v>0</v>
      </c>
      <c r="AI160">
        <v>16.88</v>
      </c>
      <c r="AJ160">
        <v>63.48</v>
      </c>
      <c r="AK160">
        <v>0</v>
      </c>
      <c r="AL160">
        <v>2.14032</v>
      </c>
      <c r="AM160">
        <v>36.799999999999997</v>
      </c>
      <c r="AO160">
        <v>304.64589999999998</v>
      </c>
      <c r="AP160">
        <v>341.44589999999999</v>
      </c>
      <c r="AQ160">
        <v>315</v>
      </c>
      <c r="AR160">
        <v>33.669999999999995</v>
      </c>
      <c r="AS160">
        <v>0</v>
      </c>
      <c r="AT160" s="87">
        <v>0.92254732008789686</v>
      </c>
      <c r="AV160" t="s">
        <v>629</v>
      </c>
      <c r="BA160">
        <v>2.14032</v>
      </c>
      <c r="BB160">
        <v>0</v>
      </c>
      <c r="BC160">
        <v>37.4</v>
      </c>
      <c r="BD160">
        <v>2.8</v>
      </c>
      <c r="BF160">
        <v>93.899399999999986</v>
      </c>
      <c r="BI160">
        <v>1.3081799999999999</v>
      </c>
      <c r="BJ160">
        <v>0</v>
      </c>
      <c r="BK160">
        <v>40.199999999999996</v>
      </c>
      <c r="BL160">
        <v>260.99740000000003</v>
      </c>
      <c r="BM160">
        <v>2.14032</v>
      </c>
      <c r="BN160">
        <v>0</v>
      </c>
      <c r="BO160">
        <v>0</v>
      </c>
      <c r="BP160">
        <v>36.799999999999997</v>
      </c>
      <c r="BQ160">
        <v>0</v>
      </c>
      <c r="BR160">
        <v>11.34</v>
      </c>
      <c r="BS160">
        <v>341.44589999999999</v>
      </c>
      <c r="BV160" s="87">
        <v>3.8312950895002689E-3</v>
      </c>
      <c r="BW160" s="87">
        <v>7.4565253236310636E-2</v>
      </c>
      <c r="BX160" s="87">
        <v>0.12400301189734596</v>
      </c>
      <c r="BY160" s="87">
        <v>0.79760043977684314</v>
      </c>
      <c r="CA160" s="87">
        <v>1</v>
      </c>
      <c r="CD160">
        <v>3.8313000000000002E-3</v>
      </c>
      <c r="CG160" s="87">
        <v>4.9104997312289511E-9</v>
      </c>
      <c r="CH160" s="102">
        <v>0</v>
      </c>
    </row>
    <row r="161" spans="1:86" x14ac:dyDescent="0.35">
      <c r="A161" t="s">
        <v>242</v>
      </c>
      <c r="B161" t="s">
        <v>243</v>
      </c>
      <c r="C161">
        <v>0</v>
      </c>
      <c r="D161">
        <v>0.52</v>
      </c>
      <c r="E161">
        <v>0</v>
      </c>
      <c r="F161">
        <v>0</v>
      </c>
      <c r="G161">
        <v>0</v>
      </c>
      <c r="H161">
        <v>0</v>
      </c>
      <c r="I161">
        <v>0</v>
      </c>
      <c r="J161">
        <v>0</v>
      </c>
      <c r="K161">
        <v>0</v>
      </c>
      <c r="L161">
        <v>0</v>
      </c>
      <c r="M161">
        <v>0</v>
      </c>
      <c r="N161">
        <v>0</v>
      </c>
      <c r="O161">
        <v>0</v>
      </c>
      <c r="P161">
        <v>0</v>
      </c>
      <c r="Q161">
        <v>0</v>
      </c>
      <c r="R161">
        <v>3</v>
      </c>
      <c r="S161">
        <v>32.72</v>
      </c>
      <c r="T161">
        <v>0</v>
      </c>
      <c r="U161">
        <v>0</v>
      </c>
      <c r="V161">
        <v>0</v>
      </c>
      <c r="W161">
        <v>0</v>
      </c>
      <c r="X161">
        <v>0</v>
      </c>
      <c r="Y161">
        <v>0</v>
      </c>
      <c r="Z161">
        <v>0</v>
      </c>
      <c r="AA161">
        <v>0</v>
      </c>
      <c r="AB161">
        <v>0</v>
      </c>
      <c r="AC161">
        <v>0</v>
      </c>
      <c r="AD161">
        <v>0</v>
      </c>
      <c r="AE161">
        <v>0</v>
      </c>
      <c r="AF161">
        <v>0</v>
      </c>
      <c r="AG161">
        <v>0</v>
      </c>
      <c r="AH161">
        <v>0</v>
      </c>
      <c r="AI161">
        <v>0</v>
      </c>
      <c r="AJ161">
        <v>0</v>
      </c>
      <c r="AK161">
        <v>0</v>
      </c>
      <c r="AL161">
        <v>0.58399999999999996</v>
      </c>
      <c r="AM161">
        <v>0</v>
      </c>
      <c r="AO161">
        <v>36.824000000000005</v>
      </c>
      <c r="AP161">
        <v>36.824000000000005</v>
      </c>
      <c r="AQ161">
        <v>28.52</v>
      </c>
      <c r="AR161">
        <v>0</v>
      </c>
      <c r="AS161">
        <v>0</v>
      </c>
      <c r="AT161" s="87">
        <v>0.77449489463393428</v>
      </c>
      <c r="AV161" t="s">
        <v>629</v>
      </c>
      <c r="BA161">
        <v>0.58399999999999996</v>
      </c>
      <c r="BB161">
        <v>0</v>
      </c>
      <c r="BC161">
        <v>0</v>
      </c>
      <c r="BD161">
        <v>35.72</v>
      </c>
      <c r="BF161">
        <v>35.72</v>
      </c>
      <c r="BI161">
        <v>0.52</v>
      </c>
      <c r="BJ161">
        <v>0</v>
      </c>
      <c r="BK161">
        <v>35.72</v>
      </c>
      <c r="BL161">
        <v>0</v>
      </c>
      <c r="BM161">
        <v>0.58399999999999996</v>
      </c>
      <c r="BN161">
        <v>0</v>
      </c>
      <c r="BO161">
        <v>0</v>
      </c>
      <c r="BP161">
        <v>0</v>
      </c>
      <c r="BQ161" t="s">
        <v>625</v>
      </c>
      <c r="BR161" t="s">
        <v>625</v>
      </c>
      <c r="BS161">
        <v>36.824000000000005</v>
      </c>
      <c r="BV161" s="87">
        <v>1.4121225287855746E-2</v>
      </c>
      <c r="BW161" s="87">
        <v>0</v>
      </c>
      <c r="BX161" s="87">
        <v>0.98587877471214413</v>
      </c>
      <c r="BY161" s="87">
        <v>0</v>
      </c>
      <c r="CA161" s="87">
        <v>0.99999999999999989</v>
      </c>
      <c r="CD161">
        <v>1.41212E-2</v>
      </c>
      <c r="CG161" s="87">
        <v>-2.5287855745168009E-8</v>
      </c>
      <c r="CH161" s="102">
        <v>0</v>
      </c>
    </row>
    <row r="162" spans="1:86" x14ac:dyDescent="0.35">
      <c r="A162" t="s">
        <v>244</v>
      </c>
      <c r="B162" t="s">
        <v>245</v>
      </c>
      <c r="C162">
        <v>0</v>
      </c>
      <c r="D162">
        <v>0</v>
      </c>
      <c r="E162">
        <v>0</v>
      </c>
      <c r="F162">
        <v>0</v>
      </c>
      <c r="G162">
        <v>0</v>
      </c>
      <c r="H162">
        <v>0</v>
      </c>
      <c r="I162">
        <v>0</v>
      </c>
      <c r="J162">
        <v>0</v>
      </c>
      <c r="K162">
        <v>0</v>
      </c>
      <c r="L162">
        <v>0</v>
      </c>
      <c r="M162">
        <v>0</v>
      </c>
      <c r="N162">
        <v>0</v>
      </c>
      <c r="O162">
        <v>0</v>
      </c>
      <c r="P162">
        <v>11.81</v>
      </c>
      <c r="Q162">
        <v>0</v>
      </c>
      <c r="R162">
        <v>0</v>
      </c>
      <c r="S162">
        <v>0</v>
      </c>
      <c r="T162">
        <v>0</v>
      </c>
      <c r="U162">
        <v>0</v>
      </c>
      <c r="V162">
        <v>0</v>
      </c>
      <c r="W162">
        <v>0</v>
      </c>
      <c r="X162">
        <v>0</v>
      </c>
      <c r="Y162">
        <v>0</v>
      </c>
      <c r="Z162">
        <v>9.8000000000000004E-2</v>
      </c>
      <c r="AA162">
        <v>0</v>
      </c>
      <c r="AB162">
        <v>0</v>
      </c>
      <c r="AC162">
        <v>0</v>
      </c>
      <c r="AD162">
        <v>0</v>
      </c>
      <c r="AE162">
        <v>0</v>
      </c>
      <c r="AF162">
        <v>0</v>
      </c>
      <c r="AG162">
        <v>0</v>
      </c>
      <c r="AH162">
        <v>0</v>
      </c>
      <c r="AI162">
        <v>0</v>
      </c>
      <c r="AJ162">
        <v>0</v>
      </c>
      <c r="AK162">
        <v>0</v>
      </c>
      <c r="AL162">
        <v>0.17799999999999999</v>
      </c>
      <c r="AM162">
        <v>0</v>
      </c>
      <c r="AO162">
        <v>12.086000000000002</v>
      </c>
      <c r="AP162">
        <v>12.086000000000002</v>
      </c>
      <c r="AQ162">
        <v>8.16</v>
      </c>
      <c r="AR162">
        <v>0</v>
      </c>
      <c r="AS162">
        <v>0</v>
      </c>
      <c r="AT162" s="87">
        <v>0.67516134370345848</v>
      </c>
      <c r="AV162" t="s">
        <v>629</v>
      </c>
      <c r="BA162">
        <v>0.17799999999999999</v>
      </c>
      <c r="BB162">
        <v>0</v>
      </c>
      <c r="BC162">
        <v>11.81</v>
      </c>
      <c r="BD162">
        <v>0</v>
      </c>
      <c r="BF162">
        <v>11.908000000000001</v>
      </c>
      <c r="BI162">
        <v>0</v>
      </c>
      <c r="BJ162">
        <v>0</v>
      </c>
      <c r="BK162">
        <v>11.908000000000001</v>
      </c>
      <c r="BL162">
        <v>0</v>
      </c>
      <c r="BM162">
        <v>0.17799999999999999</v>
      </c>
      <c r="BN162">
        <v>0</v>
      </c>
      <c r="BO162">
        <v>0</v>
      </c>
      <c r="BP162">
        <v>0</v>
      </c>
      <c r="BQ162" t="s">
        <v>625</v>
      </c>
      <c r="BR162" t="s">
        <v>625</v>
      </c>
      <c r="BS162">
        <v>12.086000000000002</v>
      </c>
      <c r="BV162" s="87">
        <v>0</v>
      </c>
      <c r="BW162" s="87">
        <v>0</v>
      </c>
      <c r="BX162" s="87">
        <v>1</v>
      </c>
      <c r="BY162" s="87">
        <v>0</v>
      </c>
      <c r="CA162" s="87">
        <v>1</v>
      </c>
      <c r="CD162">
        <v>0</v>
      </c>
      <c r="CG162" s="87">
        <v>0</v>
      </c>
      <c r="CH162" s="102">
        <v>0</v>
      </c>
    </row>
    <row r="163" spans="1:86" x14ac:dyDescent="0.35">
      <c r="A163" t="s">
        <v>244</v>
      </c>
      <c r="B163" t="s">
        <v>246</v>
      </c>
      <c r="C163">
        <v>0</v>
      </c>
      <c r="D163">
        <v>0</v>
      </c>
      <c r="E163">
        <v>0</v>
      </c>
      <c r="F163">
        <v>0</v>
      </c>
      <c r="G163">
        <v>0</v>
      </c>
      <c r="H163">
        <v>0</v>
      </c>
      <c r="I163">
        <v>0</v>
      </c>
      <c r="J163">
        <v>0</v>
      </c>
      <c r="K163">
        <v>0</v>
      </c>
      <c r="L163">
        <v>0</v>
      </c>
      <c r="M163">
        <v>0</v>
      </c>
      <c r="N163">
        <v>0</v>
      </c>
      <c r="O163">
        <v>0</v>
      </c>
      <c r="P163">
        <v>0</v>
      </c>
      <c r="Q163">
        <v>0</v>
      </c>
      <c r="R163">
        <v>7.94</v>
      </c>
      <c r="S163">
        <v>3.29</v>
      </c>
      <c r="T163">
        <v>0</v>
      </c>
      <c r="U163">
        <v>0</v>
      </c>
      <c r="V163">
        <v>0</v>
      </c>
      <c r="W163">
        <v>0</v>
      </c>
      <c r="X163">
        <v>0</v>
      </c>
      <c r="Y163">
        <v>0</v>
      </c>
      <c r="Z163">
        <v>6.4000000000000001E-2</v>
      </c>
      <c r="AA163">
        <v>0</v>
      </c>
      <c r="AB163">
        <v>0</v>
      </c>
      <c r="AC163">
        <v>0</v>
      </c>
      <c r="AD163">
        <v>0</v>
      </c>
      <c r="AE163">
        <v>0</v>
      </c>
      <c r="AF163">
        <v>0</v>
      </c>
      <c r="AG163">
        <v>0</v>
      </c>
      <c r="AH163">
        <v>0</v>
      </c>
      <c r="AI163">
        <v>0</v>
      </c>
      <c r="AJ163">
        <v>0</v>
      </c>
      <c r="AK163">
        <v>0</v>
      </c>
      <c r="AL163">
        <v>0.21</v>
      </c>
      <c r="AM163">
        <v>0</v>
      </c>
      <c r="AO163">
        <v>11.504000000000001</v>
      </c>
      <c r="AP163">
        <v>11.504000000000001</v>
      </c>
      <c r="AQ163">
        <v>9.51</v>
      </c>
      <c r="AR163">
        <v>0</v>
      </c>
      <c r="AS163">
        <v>0</v>
      </c>
      <c r="AT163" s="87">
        <v>0.8266689847009735</v>
      </c>
      <c r="AV163" t="s">
        <v>629</v>
      </c>
      <c r="BA163">
        <v>0.21</v>
      </c>
      <c r="BB163">
        <v>0</v>
      </c>
      <c r="BC163">
        <v>0</v>
      </c>
      <c r="BD163">
        <v>11.23</v>
      </c>
      <c r="BF163">
        <v>11.294</v>
      </c>
      <c r="BI163">
        <v>0</v>
      </c>
      <c r="BJ163">
        <v>0</v>
      </c>
      <c r="BK163">
        <v>11.294</v>
      </c>
      <c r="BL163">
        <v>0</v>
      </c>
      <c r="BM163">
        <v>0.21</v>
      </c>
      <c r="BN163">
        <v>0</v>
      </c>
      <c r="BO163">
        <v>0</v>
      </c>
      <c r="BP163">
        <v>0</v>
      </c>
      <c r="BQ163" t="s">
        <v>625</v>
      </c>
      <c r="BR163" t="s">
        <v>625</v>
      </c>
      <c r="BS163">
        <v>11.504000000000001</v>
      </c>
      <c r="BV163" s="87">
        <v>0</v>
      </c>
      <c r="BW163" s="87">
        <v>0</v>
      </c>
      <c r="BX163" s="87">
        <v>1</v>
      </c>
      <c r="BY163" s="87">
        <v>0</v>
      </c>
      <c r="CA163" s="87">
        <v>1</v>
      </c>
      <c r="CD163">
        <v>0</v>
      </c>
      <c r="CG163" s="87">
        <v>0</v>
      </c>
      <c r="CH163" s="102">
        <v>0</v>
      </c>
    </row>
    <row r="164" spans="1:86" x14ac:dyDescent="0.35">
      <c r="A164" t="s">
        <v>244</v>
      </c>
      <c r="B164" t="s">
        <v>247</v>
      </c>
      <c r="C164">
        <v>0</v>
      </c>
      <c r="D164">
        <v>0</v>
      </c>
      <c r="E164">
        <v>0</v>
      </c>
      <c r="F164">
        <v>0</v>
      </c>
      <c r="G164">
        <v>0</v>
      </c>
      <c r="H164">
        <v>0</v>
      </c>
      <c r="I164">
        <v>0</v>
      </c>
      <c r="J164">
        <v>0</v>
      </c>
      <c r="K164">
        <v>0</v>
      </c>
      <c r="L164">
        <v>0</v>
      </c>
      <c r="M164">
        <v>0</v>
      </c>
      <c r="N164">
        <v>0</v>
      </c>
      <c r="O164">
        <v>0</v>
      </c>
      <c r="P164">
        <v>15.6</v>
      </c>
      <c r="Q164">
        <v>0</v>
      </c>
      <c r="R164">
        <v>15.46</v>
      </c>
      <c r="S164">
        <v>0</v>
      </c>
      <c r="T164">
        <v>0</v>
      </c>
      <c r="U164">
        <v>0</v>
      </c>
      <c r="V164">
        <v>0</v>
      </c>
      <c r="W164">
        <v>0</v>
      </c>
      <c r="X164">
        <v>0.64</v>
      </c>
      <c r="Y164">
        <v>0</v>
      </c>
      <c r="Z164">
        <v>0.22</v>
      </c>
      <c r="AA164">
        <v>0</v>
      </c>
      <c r="AB164">
        <v>0</v>
      </c>
      <c r="AC164">
        <v>0</v>
      </c>
      <c r="AD164">
        <v>0</v>
      </c>
      <c r="AE164">
        <v>0</v>
      </c>
      <c r="AF164">
        <v>0</v>
      </c>
      <c r="AG164">
        <v>0</v>
      </c>
      <c r="AH164">
        <v>0</v>
      </c>
      <c r="AI164">
        <v>2.64</v>
      </c>
      <c r="AJ164">
        <v>0</v>
      </c>
      <c r="AK164">
        <v>0</v>
      </c>
      <c r="AL164">
        <v>0.54</v>
      </c>
      <c r="AM164">
        <v>0</v>
      </c>
      <c r="AO164">
        <v>35.1</v>
      </c>
      <c r="AP164">
        <v>35.1</v>
      </c>
      <c r="AQ164">
        <v>28.26</v>
      </c>
      <c r="AR164">
        <v>0</v>
      </c>
      <c r="AS164">
        <v>0</v>
      </c>
      <c r="AT164" s="87">
        <v>0.80512820512820515</v>
      </c>
      <c r="AV164" t="s">
        <v>629</v>
      </c>
      <c r="BA164">
        <v>0.54</v>
      </c>
      <c r="BB164">
        <v>0</v>
      </c>
      <c r="BC164">
        <v>15.6</v>
      </c>
      <c r="BD164">
        <v>15.46</v>
      </c>
      <c r="BF164">
        <v>31.92</v>
      </c>
      <c r="BI164">
        <v>0</v>
      </c>
      <c r="BJ164">
        <v>0</v>
      </c>
      <c r="BK164">
        <v>31.28</v>
      </c>
      <c r="BL164">
        <v>3.2800000000000002</v>
      </c>
      <c r="BM164">
        <v>0.54</v>
      </c>
      <c r="BN164">
        <v>0</v>
      </c>
      <c r="BO164">
        <v>0</v>
      </c>
      <c r="BP164">
        <v>0</v>
      </c>
      <c r="BQ164" t="s">
        <v>625</v>
      </c>
      <c r="BR164" t="s">
        <v>625</v>
      </c>
      <c r="BS164">
        <v>35.1</v>
      </c>
      <c r="BV164" s="87">
        <v>0</v>
      </c>
      <c r="BW164" s="87">
        <v>0</v>
      </c>
      <c r="BX164" s="87">
        <v>0.90655270655270648</v>
      </c>
      <c r="BY164" s="87">
        <v>9.3447293447293453E-2</v>
      </c>
      <c r="CA164" s="87">
        <v>0.99999999999999989</v>
      </c>
      <c r="CD164">
        <v>0</v>
      </c>
      <c r="CG164" s="87">
        <v>0</v>
      </c>
      <c r="CH164" s="102">
        <v>0</v>
      </c>
    </row>
    <row r="165" spans="1:86" x14ac:dyDescent="0.35">
      <c r="A165" t="s">
        <v>244</v>
      </c>
      <c r="B165" t="s">
        <v>248</v>
      </c>
      <c r="C165">
        <v>0</v>
      </c>
      <c r="D165">
        <v>0</v>
      </c>
      <c r="E165">
        <v>0</v>
      </c>
      <c r="F165">
        <v>0</v>
      </c>
      <c r="G165">
        <v>0</v>
      </c>
      <c r="H165">
        <v>0</v>
      </c>
      <c r="I165">
        <v>0</v>
      </c>
      <c r="J165">
        <v>0</v>
      </c>
      <c r="K165">
        <v>0</v>
      </c>
      <c r="L165">
        <v>0</v>
      </c>
      <c r="M165">
        <v>0</v>
      </c>
      <c r="N165">
        <v>0</v>
      </c>
      <c r="O165">
        <v>0</v>
      </c>
      <c r="P165">
        <v>0</v>
      </c>
      <c r="Q165">
        <v>0</v>
      </c>
      <c r="R165">
        <v>5.45</v>
      </c>
      <c r="S165">
        <v>0</v>
      </c>
      <c r="T165">
        <v>0</v>
      </c>
      <c r="U165">
        <v>0</v>
      </c>
      <c r="V165">
        <v>0</v>
      </c>
      <c r="W165">
        <v>0</v>
      </c>
      <c r="X165">
        <v>0</v>
      </c>
      <c r="Y165">
        <v>0</v>
      </c>
      <c r="Z165">
        <v>3.5999999999999997E-2</v>
      </c>
      <c r="AA165">
        <v>0</v>
      </c>
      <c r="AB165">
        <v>0</v>
      </c>
      <c r="AC165">
        <v>0</v>
      </c>
      <c r="AD165">
        <v>0</v>
      </c>
      <c r="AE165">
        <v>0</v>
      </c>
      <c r="AF165">
        <v>0</v>
      </c>
      <c r="AG165">
        <v>0</v>
      </c>
      <c r="AH165">
        <v>0</v>
      </c>
      <c r="AI165">
        <v>0</v>
      </c>
      <c r="AJ165">
        <v>0</v>
      </c>
      <c r="AK165">
        <v>0</v>
      </c>
      <c r="AL165">
        <v>4.4999999999999998E-2</v>
      </c>
      <c r="AM165">
        <v>0</v>
      </c>
      <c r="AO165">
        <v>5.5309999999999997</v>
      </c>
      <c r="AP165">
        <v>5.5309999999999997</v>
      </c>
      <c r="AQ165">
        <v>4.4000000000000004</v>
      </c>
      <c r="AR165">
        <v>0</v>
      </c>
      <c r="AS165">
        <v>0</v>
      </c>
      <c r="AT165" s="87">
        <v>0.79551618152232884</v>
      </c>
      <c r="AV165" t="s">
        <v>629</v>
      </c>
      <c r="BA165">
        <v>4.4999999999999998E-2</v>
      </c>
      <c r="BB165">
        <v>0</v>
      </c>
      <c r="BC165">
        <v>0</v>
      </c>
      <c r="BD165">
        <v>5.45</v>
      </c>
      <c r="BF165">
        <v>5.4859999999999998</v>
      </c>
      <c r="BI165">
        <v>0</v>
      </c>
      <c r="BJ165">
        <v>0</v>
      </c>
      <c r="BK165">
        <v>5.4859999999999998</v>
      </c>
      <c r="BL165">
        <v>0</v>
      </c>
      <c r="BM165">
        <v>4.4999999999999998E-2</v>
      </c>
      <c r="BN165">
        <v>0</v>
      </c>
      <c r="BO165">
        <v>0</v>
      </c>
      <c r="BP165">
        <v>0</v>
      </c>
      <c r="BQ165" t="s">
        <v>625</v>
      </c>
      <c r="BR165" t="s">
        <v>625</v>
      </c>
      <c r="BS165">
        <v>5.5309999999999997</v>
      </c>
      <c r="BV165" s="87">
        <v>0</v>
      </c>
      <c r="BW165" s="87">
        <v>0</v>
      </c>
      <c r="BX165" s="87">
        <v>1</v>
      </c>
      <c r="BY165" s="87">
        <v>0</v>
      </c>
      <c r="CA165" s="87">
        <v>1</v>
      </c>
      <c r="CD165">
        <v>0</v>
      </c>
      <c r="CG165" s="87">
        <v>0</v>
      </c>
      <c r="CH165" s="102">
        <v>0</v>
      </c>
    </row>
    <row r="166" spans="1:86" x14ac:dyDescent="0.35">
      <c r="A166" t="s">
        <v>249</v>
      </c>
      <c r="B166" t="s">
        <v>250</v>
      </c>
      <c r="C166">
        <v>0</v>
      </c>
      <c r="D166">
        <v>0.08</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56.904000000000003</v>
      </c>
      <c r="AK166">
        <v>0</v>
      </c>
      <c r="AL166">
        <v>1E-8</v>
      </c>
      <c r="AM166">
        <v>0</v>
      </c>
      <c r="AO166">
        <v>56.984000010000003</v>
      </c>
      <c r="AP166">
        <v>56.984000010000003</v>
      </c>
      <c r="AQ166">
        <v>44.234000000000002</v>
      </c>
      <c r="AR166">
        <v>0</v>
      </c>
      <c r="AS166">
        <v>0</v>
      </c>
      <c r="AT166" s="87">
        <v>0.77625298315733315</v>
      </c>
      <c r="AV166" t="s">
        <v>629</v>
      </c>
      <c r="BA166">
        <v>1E-8</v>
      </c>
      <c r="BB166">
        <v>0</v>
      </c>
      <c r="BC166">
        <v>0</v>
      </c>
      <c r="BD166">
        <v>0</v>
      </c>
      <c r="BF166">
        <v>0</v>
      </c>
      <c r="BI166">
        <v>0.08</v>
      </c>
      <c r="BJ166">
        <v>0</v>
      </c>
      <c r="BK166">
        <v>0</v>
      </c>
      <c r="BL166">
        <v>56.904000000000003</v>
      </c>
      <c r="BM166">
        <v>1E-8</v>
      </c>
      <c r="BN166">
        <v>0.64</v>
      </c>
      <c r="BO166">
        <v>0.22</v>
      </c>
      <c r="BP166">
        <v>0</v>
      </c>
      <c r="BQ166" t="s">
        <v>625</v>
      </c>
      <c r="BR166" t="s">
        <v>625</v>
      </c>
      <c r="BS166">
        <v>56.984000010000003</v>
      </c>
      <c r="BV166" s="87">
        <v>1.4039029619886455E-3</v>
      </c>
      <c r="BW166" s="87">
        <v>3.8607328366101485E-11</v>
      </c>
      <c r="BX166" s="87">
        <v>2.4568299869337303E-11</v>
      </c>
      <c r="BY166" s="87">
        <v>0.99859609697483576</v>
      </c>
      <c r="CA166" s="87">
        <v>1</v>
      </c>
      <c r="CD166">
        <v>1.4039E-3</v>
      </c>
      <c r="CG166" s="87">
        <v>-2.961988645458144E-9</v>
      </c>
      <c r="CH166" s="102">
        <v>0</v>
      </c>
    </row>
    <row r="167" spans="1:86" x14ac:dyDescent="0.35">
      <c r="A167" t="s">
        <v>251</v>
      </c>
      <c r="B167" t="s">
        <v>253</v>
      </c>
      <c r="C167">
        <v>0</v>
      </c>
      <c r="D167">
        <v>0</v>
      </c>
      <c r="E167">
        <v>0</v>
      </c>
      <c r="F167">
        <v>0</v>
      </c>
      <c r="G167">
        <v>0</v>
      </c>
      <c r="H167">
        <v>0</v>
      </c>
      <c r="I167">
        <v>36.47</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27.38</v>
      </c>
      <c r="AJ167">
        <v>2.85</v>
      </c>
      <c r="AK167">
        <v>0</v>
      </c>
      <c r="AL167">
        <v>5.17</v>
      </c>
      <c r="AM167">
        <v>0</v>
      </c>
      <c r="AO167">
        <v>71.86999999999999</v>
      </c>
      <c r="AP167">
        <v>71.86999999999999</v>
      </c>
      <c r="AQ167">
        <v>71.69</v>
      </c>
      <c r="AR167">
        <v>0</v>
      </c>
      <c r="AS167">
        <v>0</v>
      </c>
      <c r="AT167" s="87">
        <v>0.99749547794629201</v>
      </c>
      <c r="AV167" t="s">
        <v>629</v>
      </c>
      <c r="BA167">
        <v>5.17</v>
      </c>
      <c r="BB167">
        <v>0</v>
      </c>
      <c r="BC167">
        <v>0</v>
      </c>
      <c r="BD167">
        <v>0</v>
      </c>
      <c r="BF167">
        <v>0</v>
      </c>
      <c r="BI167">
        <v>0</v>
      </c>
      <c r="BJ167">
        <v>0</v>
      </c>
      <c r="BK167">
        <v>0</v>
      </c>
      <c r="BL167">
        <v>66.699999999999989</v>
      </c>
      <c r="BM167">
        <v>5.17</v>
      </c>
      <c r="BN167">
        <v>0</v>
      </c>
      <c r="BO167">
        <v>0</v>
      </c>
      <c r="BP167">
        <v>0</v>
      </c>
      <c r="BQ167" t="s">
        <v>625</v>
      </c>
      <c r="BR167" t="s">
        <v>625</v>
      </c>
      <c r="BS167">
        <v>71.86999999999999</v>
      </c>
      <c r="BV167" s="87">
        <v>0</v>
      </c>
      <c r="BW167" s="87">
        <v>0</v>
      </c>
      <c r="BX167" s="87">
        <v>7.193543898705998E-2</v>
      </c>
      <c r="BY167" s="87">
        <v>0.92806456101293999</v>
      </c>
      <c r="CA167" s="87">
        <v>1</v>
      </c>
      <c r="CD167">
        <v>0</v>
      </c>
      <c r="CG167" s="87">
        <v>0</v>
      </c>
      <c r="CH167" s="102">
        <v>0</v>
      </c>
    </row>
    <row r="168" spans="1:86" x14ac:dyDescent="0.35">
      <c r="A168" t="s">
        <v>251</v>
      </c>
      <c r="B168" t="s">
        <v>252</v>
      </c>
      <c r="C168">
        <v>0</v>
      </c>
      <c r="D168">
        <v>15.1</v>
      </c>
      <c r="E168">
        <v>0</v>
      </c>
      <c r="F168">
        <v>0</v>
      </c>
      <c r="G168">
        <v>0</v>
      </c>
      <c r="H168">
        <v>0</v>
      </c>
      <c r="I168">
        <v>252.488</v>
      </c>
      <c r="J168">
        <v>0</v>
      </c>
      <c r="K168">
        <v>0</v>
      </c>
      <c r="L168">
        <v>4.8082599999999998</v>
      </c>
      <c r="M168">
        <v>0</v>
      </c>
      <c r="N168">
        <v>0</v>
      </c>
      <c r="O168">
        <v>0</v>
      </c>
      <c r="P168">
        <v>0</v>
      </c>
      <c r="Q168">
        <v>0</v>
      </c>
      <c r="R168">
        <v>0</v>
      </c>
      <c r="S168">
        <v>0</v>
      </c>
      <c r="T168">
        <v>0</v>
      </c>
      <c r="U168">
        <v>0</v>
      </c>
      <c r="V168">
        <v>0</v>
      </c>
      <c r="W168">
        <v>6.6</v>
      </c>
      <c r="X168">
        <v>0</v>
      </c>
      <c r="Y168">
        <v>0</v>
      </c>
      <c r="Z168">
        <v>0</v>
      </c>
      <c r="AA168">
        <v>0</v>
      </c>
      <c r="AB168">
        <v>0</v>
      </c>
      <c r="AC168">
        <v>0</v>
      </c>
      <c r="AD168">
        <v>0</v>
      </c>
      <c r="AE168">
        <v>0</v>
      </c>
      <c r="AF168">
        <v>0</v>
      </c>
      <c r="AG168">
        <v>0</v>
      </c>
      <c r="AH168">
        <v>0</v>
      </c>
      <c r="AI168">
        <v>0</v>
      </c>
      <c r="AJ168">
        <v>0</v>
      </c>
      <c r="AK168">
        <v>0</v>
      </c>
      <c r="AL168">
        <v>14.587199999999999</v>
      </c>
      <c r="AM168">
        <v>0</v>
      </c>
      <c r="AO168">
        <v>293.58346000000006</v>
      </c>
      <c r="AP168">
        <v>293.58346000000006</v>
      </c>
      <c r="AQ168">
        <v>212.05</v>
      </c>
      <c r="AR168">
        <v>0</v>
      </c>
      <c r="AS168">
        <v>0</v>
      </c>
      <c r="AT168" s="87">
        <v>0.72228183426954629</v>
      </c>
      <c r="AV168" t="s">
        <v>629</v>
      </c>
      <c r="BA168">
        <v>14.587199999999999</v>
      </c>
      <c r="BB168">
        <v>0</v>
      </c>
      <c r="BC168">
        <v>0</v>
      </c>
      <c r="BD168">
        <v>0</v>
      </c>
      <c r="BF168">
        <v>11.408259999999999</v>
      </c>
      <c r="BI168">
        <v>15.1</v>
      </c>
      <c r="BJ168">
        <v>0</v>
      </c>
      <c r="BK168">
        <v>6.6</v>
      </c>
      <c r="BL168">
        <v>257.29626000000002</v>
      </c>
      <c r="BM168">
        <v>14.587199999999999</v>
      </c>
      <c r="BN168">
        <v>0</v>
      </c>
      <c r="BO168">
        <v>0</v>
      </c>
      <c r="BP168">
        <v>0</v>
      </c>
      <c r="BQ168" t="s">
        <v>625</v>
      </c>
      <c r="BR168" t="s">
        <v>625</v>
      </c>
      <c r="BS168">
        <v>293.58346</v>
      </c>
      <c r="BV168" s="87">
        <v>5.1433415220326101E-2</v>
      </c>
      <c r="BW168" s="87">
        <v>0</v>
      </c>
      <c r="BX168" s="87">
        <v>7.2167553308350535E-2</v>
      </c>
      <c r="BY168" s="87">
        <v>0.87639903147132336</v>
      </c>
      <c r="CA168" s="87">
        <v>1</v>
      </c>
      <c r="CD168">
        <v>5.14335E-2</v>
      </c>
      <c r="CG168" s="87">
        <v>8.4779673899249008E-8</v>
      </c>
      <c r="CH168" s="102">
        <v>0</v>
      </c>
    </row>
    <row r="169" spans="1:86" x14ac:dyDescent="0.35">
      <c r="A169" t="s">
        <v>254</v>
      </c>
      <c r="B169" t="s">
        <v>255</v>
      </c>
      <c r="C169">
        <v>0</v>
      </c>
      <c r="D169">
        <v>0.903864</v>
      </c>
      <c r="E169">
        <v>0</v>
      </c>
      <c r="F169">
        <v>0</v>
      </c>
      <c r="G169">
        <v>0</v>
      </c>
      <c r="H169">
        <v>0</v>
      </c>
      <c r="I169">
        <v>0</v>
      </c>
      <c r="J169">
        <v>0</v>
      </c>
      <c r="K169">
        <v>0</v>
      </c>
      <c r="L169">
        <v>0</v>
      </c>
      <c r="M169">
        <v>0</v>
      </c>
      <c r="N169">
        <v>0</v>
      </c>
      <c r="O169">
        <v>0</v>
      </c>
      <c r="P169">
        <v>0</v>
      </c>
      <c r="Q169">
        <v>13.8673</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2.5000000000000001E-2</v>
      </c>
      <c r="AM169">
        <v>0</v>
      </c>
      <c r="AO169">
        <v>14.796164000000001</v>
      </c>
      <c r="AP169">
        <v>14.796164000000001</v>
      </c>
      <c r="AQ169">
        <v>12.211</v>
      </c>
      <c r="AR169">
        <v>0</v>
      </c>
      <c r="AS169">
        <v>0</v>
      </c>
      <c r="AT169" s="87">
        <v>0.82528147160304521</v>
      </c>
      <c r="AV169" t="s">
        <v>629</v>
      </c>
      <c r="BA169">
        <v>2.5000000000000001E-2</v>
      </c>
      <c r="BB169">
        <v>0</v>
      </c>
      <c r="BC169">
        <v>13.8673</v>
      </c>
      <c r="BD169">
        <v>0</v>
      </c>
      <c r="BF169">
        <v>13.8673</v>
      </c>
      <c r="BI169">
        <v>0.903864</v>
      </c>
      <c r="BJ169">
        <v>0</v>
      </c>
      <c r="BK169">
        <v>13.8673</v>
      </c>
      <c r="BL169">
        <v>0</v>
      </c>
      <c r="BM169">
        <v>2.5000000000000001E-2</v>
      </c>
      <c r="BN169">
        <v>0</v>
      </c>
      <c r="BO169">
        <v>0.51</v>
      </c>
      <c r="BP169">
        <v>0</v>
      </c>
      <c r="BQ169" t="s">
        <v>625</v>
      </c>
      <c r="BR169" t="s">
        <v>625</v>
      </c>
      <c r="BS169">
        <v>14.796164000000001</v>
      </c>
      <c r="BV169" s="87">
        <v>6.1087725169848076E-2</v>
      </c>
      <c r="BW169" s="87">
        <v>8.6170983235925205E-4</v>
      </c>
      <c r="BX169" s="87">
        <v>0.9380505649977926</v>
      </c>
      <c r="BY169" s="87">
        <v>0</v>
      </c>
      <c r="CA169" s="87">
        <v>0.99999999999999989</v>
      </c>
      <c r="CD169">
        <v>6.1087599999999999E-2</v>
      </c>
      <c r="CG169" s="87">
        <v>-1.2516984807670051E-7</v>
      </c>
      <c r="CH169" s="102">
        <v>0</v>
      </c>
    </row>
    <row r="170" spans="1:86" x14ac:dyDescent="0.35">
      <c r="A170" t="s">
        <v>256</v>
      </c>
      <c r="B170" t="s">
        <v>257</v>
      </c>
      <c r="C170">
        <v>0</v>
      </c>
      <c r="D170">
        <v>1.2390000000000001</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18.32</v>
      </c>
      <c r="AK170">
        <v>0</v>
      </c>
      <c r="AL170">
        <v>9.1999999999999998E-2</v>
      </c>
      <c r="AM170">
        <v>0</v>
      </c>
      <c r="AO170">
        <v>19.651</v>
      </c>
      <c r="AP170">
        <v>19.651</v>
      </c>
      <c r="AQ170">
        <v>15</v>
      </c>
      <c r="AR170">
        <v>0</v>
      </c>
      <c r="AS170">
        <v>0</v>
      </c>
      <c r="AT170" s="87">
        <v>0.76331993282784594</v>
      </c>
      <c r="AV170" t="s">
        <v>629</v>
      </c>
      <c r="BA170">
        <v>9.1999999999999998E-2</v>
      </c>
      <c r="BB170">
        <v>0</v>
      </c>
      <c r="BC170">
        <v>0</v>
      </c>
      <c r="BD170">
        <v>0</v>
      </c>
      <c r="BF170">
        <v>0</v>
      </c>
      <c r="BI170">
        <v>1.2390000000000001</v>
      </c>
      <c r="BJ170">
        <v>0</v>
      </c>
      <c r="BK170">
        <v>0</v>
      </c>
      <c r="BL170">
        <v>18.32</v>
      </c>
      <c r="BM170">
        <v>9.1999999999999998E-2</v>
      </c>
      <c r="BN170">
        <v>0</v>
      </c>
      <c r="BO170">
        <v>0</v>
      </c>
      <c r="BP170">
        <v>0</v>
      </c>
      <c r="BQ170" t="s">
        <v>625</v>
      </c>
      <c r="BR170" t="s">
        <v>625</v>
      </c>
      <c r="BS170">
        <v>19.651</v>
      </c>
      <c r="BV170" s="87">
        <v>6.305022645158008E-2</v>
      </c>
      <c r="BW170" s="87">
        <v>0</v>
      </c>
      <c r="BX170" s="87">
        <v>4.6816955880107881E-3</v>
      </c>
      <c r="BY170" s="87">
        <v>0.93226807796040911</v>
      </c>
      <c r="CA170" s="87">
        <v>1</v>
      </c>
      <c r="CD170">
        <v>6.3050200000000001E-2</v>
      </c>
      <c r="CG170" s="87">
        <v>-2.6451580079078774E-8</v>
      </c>
      <c r="CH170" s="102">
        <v>0</v>
      </c>
    </row>
    <row r="171" spans="1:86" x14ac:dyDescent="0.35">
      <c r="A171" t="s">
        <v>256</v>
      </c>
      <c r="B171" t="s">
        <v>260</v>
      </c>
      <c r="C171">
        <v>0</v>
      </c>
      <c r="D171">
        <v>0</v>
      </c>
      <c r="E171">
        <v>0</v>
      </c>
      <c r="F171">
        <v>0</v>
      </c>
      <c r="G171">
        <v>0</v>
      </c>
      <c r="H171">
        <v>0</v>
      </c>
      <c r="I171">
        <v>0</v>
      </c>
      <c r="J171">
        <v>0</v>
      </c>
      <c r="K171">
        <v>0</v>
      </c>
      <c r="L171">
        <v>0</v>
      </c>
      <c r="M171">
        <v>0</v>
      </c>
      <c r="N171">
        <v>0</v>
      </c>
      <c r="O171">
        <v>0</v>
      </c>
      <c r="P171">
        <v>0</v>
      </c>
      <c r="Q171">
        <v>0</v>
      </c>
      <c r="R171">
        <v>4.17</v>
      </c>
      <c r="S171">
        <v>0</v>
      </c>
      <c r="T171">
        <v>0</v>
      </c>
      <c r="U171">
        <v>0</v>
      </c>
      <c r="V171">
        <v>0</v>
      </c>
      <c r="W171">
        <v>0</v>
      </c>
      <c r="X171">
        <v>0</v>
      </c>
      <c r="Y171">
        <v>0</v>
      </c>
      <c r="Z171">
        <v>0</v>
      </c>
      <c r="AA171">
        <v>0</v>
      </c>
      <c r="AB171">
        <v>0</v>
      </c>
      <c r="AC171">
        <v>0</v>
      </c>
      <c r="AD171">
        <v>0</v>
      </c>
      <c r="AE171">
        <v>0</v>
      </c>
      <c r="AF171">
        <v>0</v>
      </c>
      <c r="AG171">
        <v>0</v>
      </c>
      <c r="AH171">
        <v>0</v>
      </c>
      <c r="AI171">
        <v>0</v>
      </c>
      <c r="AJ171">
        <v>1.236</v>
      </c>
      <c r="AK171">
        <v>0</v>
      </c>
      <c r="AL171">
        <v>0.26</v>
      </c>
      <c r="AM171">
        <v>0</v>
      </c>
      <c r="AO171">
        <v>5.6659999999999995</v>
      </c>
      <c r="AP171">
        <v>5.6659999999999995</v>
      </c>
      <c r="AQ171">
        <v>4.8</v>
      </c>
      <c r="AR171">
        <v>0</v>
      </c>
      <c r="AS171">
        <v>0</v>
      </c>
      <c r="AT171" s="87">
        <v>0.84715848923402759</v>
      </c>
      <c r="AV171" t="s">
        <v>629</v>
      </c>
      <c r="BA171">
        <v>0.26</v>
      </c>
      <c r="BB171">
        <v>0</v>
      </c>
      <c r="BC171">
        <v>0</v>
      </c>
      <c r="BD171">
        <v>4.17</v>
      </c>
      <c r="BF171">
        <v>4.17</v>
      </c>
      <c r="BI171">
        <v>0</v>
      </c>
      <c r="BJ171">
        <v>0</v>
      </c>
      <c r="BK171">
        <v>4.17</v>
      </c>
      <c r="BL171">
        <v>1.236</v>
      </c>
      <c r="BM171">
        <v>0.26</v>
      </c>
      <c r="BN171">
        <v>0</v>
      </c>
      <c r="BO171">
        <v>0</v>
      </c>
      <c r="BP171">
        <v>0</v>
      </c>
      <c r="BQ171" t="s">
        <v>625</v>
      </c>
      <c r="BR171" t="s">
        <v>625</v>
      </c>
      <c r="BS171">
        <v>5.6659999999999995</v>
      </c>
      <c r="BV171" s="87">
        <v>0</v>
      </c>
      <c r="BW171" s="87">
        <v>0</v>
      </c>
      <c r="BX171" s="87">
        <v>0.78185668902223793</v>
      </c>
      <c r="BY171" s="87">
        <v>0.2181433109777621</v>
      </c>
      <c r="CA171" s="87">
        <v>1</v>
      </c>
      <c r="CD171">
        <v>0</v>
      </c>
      <c r="CG171" s="87">
        <v>0</v>
      </c>
      <c r="CH171" s="102">
        <v>0</v>
      </c>
    </row>
    <row r="172" spans="1:86" x14ac:dyDescent="0.35">
      <c r="A172" t="s">
        <v>256</v>
      </c>
      <c r="B172" t="s">
        <v>258</v>
      </c>
      <c r="C172">
        <v>0</v>
      </c>
      <c r="D172">
        <v>0.755</v>
      </c>
      <c r="E172">
        <v>0</v>
      </c>
      <c r="F172">
        <v>0</v>
      </c>
      <c r="G172">
        <v>0</v>
      </c>
      <c r="H172">
        <v>0</v>
      </c>
      <c r="I172">
        <v>0</v>
      </c>
      <c r="J172">
        <v>0</v>
      </c>
      <c r="K172">
        <v>0</v>
      </c>
      <c r="L172">
        <v>0</v>
      </c>
      <c r="M172">
        <v>0</v>
      </c>
      <c r="N172">
        <v>0</v>
      </c>
      <c r="O172">
        <v>0</v>
      </c>
      <c r="P172">
        <v>0</v>
      </c>
      <c r="Q172">
        <v>0</v>
      </c>
      <c r="R172">
        <v>5.923</v>
      </c>
      <c r="S172">
        <v>0</v>
      </c>
      <c r="T172">
        <v>0</v>
      </c>
      <c r="U172">
        <v>0</v>
      </c>
      <c r="V172">
        <v>0</v>
      </c>
      <c r="W172">
        <v>4.1269999999999998</v>
      </c>
      <c r="X172">
        <v>0</v>
      </c>
      <c r="Y172">
        <v>0</v>
      </c>
      <c r="Z172">
        <v>0</v>
      </c>
      <c r="AA172">
        <v>0</v>
      </c>
      <c r="AB172">
        <v>0</v>
      </c>
      <c r="AC172">
        <v>0</v>
      </c>
      <c r="AD172">
        <v>0</v>
      </c>
      <c r="AE172">
        <v>0</v>
      </c>
      <c r="AF172">
        <v>1.2470000000000001</v>
      </c>
      <c r="AG172">
        <v>0</v>
      </c>
      <c r="AH172">
        <v>0</v>
      </c>
      <c r="AI172">
        <v>0</v>
      </c>
      <c r="AJ172">
        <v>82.2</v>
      </c>
      <c r="AK172">
        <v>0</v>
      </c>
      <c r="AL172">
        <v>1.9850000000000001</v>
      </c>
      <c r="AM172">
        <v>0</v>
      </c>
      <c r="AO172">
        <v>96.237000000000009</v>
      </c>
      <c r="AP172">
        <v>96.237000000000009</v>
      </c>
      <c r="AQ172">
        <v>87.8</v>
      </c>
      <c r="AR172">
        <v>0</v>
      </c>
      <c r="AS172">
        <v>0</v>
      </c>
      <c r="AT172" s="87">
        <v>0.91233101613724443</v>
      </c>
      <c r="AV172" t="s">
        <v>629</v>
      </c>
      <c r="BA172">
        <v>3.2320000000000002</v>
      </c>
      <c r="BB172">
        <v>0</v>
      </c>
      <c r="BC172">
        <v>0</v>
      </c>
      <c r="BD172">
        <v>5.923</v>
      </c>
      <c r="BF172">
        <v>10.050000000000001</v>
      </c>
      <c r="BI172">
        <v>0.755</v>
      </c>
      <c r="BJ172">
        <v>0</v>
      </c>
      <c r="BK172">
        <v>10.050000000000001</v>
      </c>
      <c r="BL172">
        <v>82.2</v>
      </c>
      <c r="BM172">
        <v>3.2320000000000002</v>
      </c>
      <c r="BN172">
        <v>0</v>
      </c>
      <c r="BO172">
        <v>0</v>
      </c>
      <c r="BP172">
        <v>0</v>
      </c>
      <c r="BQ172" t="s">
        <v>625</v>
      </c>
      <c r="BR172" t="s">
        <v>625</v>
      </c>
      <c r="BS172">
        <v>96.237000000000009</v>
      </c>
      <c r="BV172" s="87">
        <v>7.8452154576722048E-3</v>
      </c>
      <c r="BW172" s="87">
        <v>0</v>
      </c>
      <c r="BX172" s="87">
        <v>0.13801344597192347</v>
      </c>
      <c r="BY172" s="87">
        <v>0.85414133857040431</v>
      </c>
      <c r="CA172" s="87">
        <v>1</v>
      </c>
      <c r="CD172">
        <v>7.84522E-3</v>
      </c>
      <c r="CG172" s="87">
        <v>4.5423277951484042E-9</v>
      </c>
      <c r="CH172" s="102">
        <v>0</v>
      </c>
    </row>
    <row r="173" spans="1:86" x14ac:dyDescent="0.35">
      <c r="A173" t="s">
        <v>256</v>
      </c>
      <c r="B173" t="s">
        <v>259</v>
      </c>
      <c r="C173">
        <v>0</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0.52</v>
      </c>
      <c r="AD173">
        <v>0</v>
      </c>
      <c r="AE173">
        <v>0</v>
      </c>
      <c r="AF173">
        <v>0</v>
      </c>
      <c r="AG173">
        <v>0</v>
      </c>
      <c r="AH173">
        <v>0</v>
      </c>
      <c r="AI173">
        <v>0</v>
      </c>
      <c r="AJ173">
        <v>2.83</v>
      </c>
      <c r="AK173">
        <v>0</v>
      </c>
      <c r="AL173">
        <v>3.7999999999999999E-2</v>
      </c>
      <c r="AM173">
        <v>0</v>
      </c>
      <c r="AO173">
        <v>3.3879999999999999</v>
      </c>
      <c r="AP173">
        <v>3.3879999999999999</v>
      </c>
      <c r="AQ173">
        <v>3.4</v>
      </c>
      <c r="AR173">
        <v>0</v>
      </c>
      <c r="AS173">
        <v>0</v>
      </c>
      <c r="AT173" s="87">
        <v>1.0035419126328218</v>
      </c>
      <c r="AV173" t="s">
        <v>629</v>
      </c>
      <c r="BA173">
        <v>3.7999999999999999E-2</v>
      </c>
      <c r="BB173">
        <v>0</v>
      </c>
      <c r="BC173">
        <v>0</v>
      </c>
      <c r="BD173">
        <v>0</v>
      </c>
      <c r="BF173">
        <v>0.52</v>
      </c>
      <c r="BI173">
        <v>0</v>
      </c>
      <c r="BJ173">
        <v>0</v>
      </c>
      <c r="BK173">
        <v>0.52</v>
      </c>
      <c r="BL173">
        <v>2.83</v>
      </c>
      <c r="BM173">
        <v>3.7999999999999999E-2</v>
      </c>
      <c r="BN173">
        <v>0</v>
      </c>
      <c r="BO173">
        <v>0</v>
      </c>
      <c r="BP173">
        <v>0</v>
      </c>
      <c r="BQ173" t="s">
        <v>625</v>
      </c>
      <c r="BR173" t="s">
        <v>625</v>
      </c>
      <c r="BS173">
        <v>3.3879999999999999</v>
      </c>
      <c r="BV173" s="87">
        <v>0</v>
      </c>
      <c r="BW173" s="87">
        <v>0</v>
      </c>
      <c r="BX173" s="87">
        <v>0.16469893742621017</v>
      </c>
      <c r="BY173" s="87">
        <v>0.83530106257378989</v>
      </c>
      <c r="CA173" s="87">
        <v>1</v>
      </c>
      <c r="CD173">
        <v>0</v>
      </c>
      <c r="CG173" s="87">
        <v>0</v>
      </c>
      <c r="CH173" s="102">
        <v>0</v>
      </c>
    </row>
    <row r="174" spans="1:86" x14ac:dyDescent="0.35">
      <c r="A174" t="s">
        <v>261</v>
      </c>
      <c r="B174" t="s">
        <v>262</v>
      </c>
      <c r="C174">
        <v>0</v>
      </c>
      <c r="D174">
        <v>1.26</v>
      </c>
      <c r="E174">
        <v>0</v>
      </c>
      <c r="F174">
        <v>0</v>
      </c>
      <c r="G174">
        <v>0</v>
      </c>
      <c r="H174">
        <v>0</v>
      </c>
      <c r="I174">
        <v>125.998</v>
      </c>
      <c r="J174">
        <v>0</v>
      </c>
      <c r="K174">
        <v>0</v>
      </c>
      <c r="L174">
        <v>51.782699999999998</v>
      </c>
      <c r="M174">
        <v>0</v>
      </c>
      <c r="N174">
        <v>39.498199999999997</v>
      </c>
      <c r="O174">
        <v>0</v>
      </c>
      <c r="P174">
        <v>4.3</v>
      </c>
      <c r="Q174">
        <v>0</v>
      </c>
      <c r="R174">
        <v>3.4</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4.6859999999999999</v>
      </c>
      <c r="AM174">
        <v>0</v>
      </c>
      <c r="AO174">
        <v>230.92490000000004</v>
      </c>
      <c r="AP174">
        <v>230.92490000000004</v>
      </c>
      <c r="AQ174">
        <v>156.19999999999999</v>
      </c>
      <c r="AR174">
        <v>13.3</v>
      </c>
      <c r="AS174">
        <v>0</v>
      </c>
      <c r="AT174" s="87">
        <v>0.67641038276946297</v>
      </c>
      <c r="AV174" t="s">
        <v>629</v>
      </c>
      <c r="BA174">
        <v>4.6859999999999999</v>
      </c>
      <c r="BB174">
        <v>0</v>
      </c>
      <c r="BC174">
        <v>43.798199999999994</v>
      </c>
      <c r="BD174">
        <v>3.4</v>
      </c>
      <c r="BF174">
        <v>98.980900000000005</v>
      </c>
      <c r="BI174">
        <v>1.26</v>
      </c>
      <c r="BJ174">
        <v>0</v>
      </c>
      <c r="BK174">
        <v>47.198199999999993</v>
      </c>
      <c r="BL174">
        <v>177.7807</v>
      </c>
      <c r="BM174">
        <v>4.6859999999999999</v>
      </c>
      <c r="BN174">
        <v>0</v>
      </c>
      <c r="BO174">
        <v>0</v>
      </c>
      <c r="BP174">
        <v>0</v>
      </c>
      <c r="BQ174" t="s">
        <v>625</v>
      </c>
      <c r="BR174" t="s">
        <v>625</v>
      </c>
      <c r="BS174">
        <v>230.92490000000001</v>
      </c>
      <c r="BV174" s="87">
        <v>5.4563193488445811E-3</v>
      </c>
      <c r="BW174" s="87">
        <v>0</v>
      </c>
      <c r="BX174" s="87">
        <v>0.22467997171374759</v>
      </c>
      <c r="BY174" s="87">
        <v>0.76986370893740774</v>
      </c>
      <c r="CA174" s="87">
        <v>0.99999999999999989</v>
      </c>
      <c r="CD174">
        <v>5.4563199999999997E-3</v>
      </c>
      <c r="CG174" s="87">
        <v>6.5115541864751991E-10</v>
      </c>
      <c r="CH174" s="102">
        <v>0</v>
      </c>
    </row>
    <row r="175" spans="1:86" x14ac:dyDescent="0.35">
      <c r="A175" t="s">
        <v>263</v>
      </c>
      <c r="B175" t="s">
        <v>264</v>
      </c>
      <c r="C175">
        <v>0</v>
      </c>
      <c r="D175">
        <v>3.5999999999999997E-2</v>
      </c>
      <c r="E175">
        <v>0</v>
      </c>
      <c r="F175">
        <v>0</v>
      </c>
      <c r="G175">
        <v>0</v>
      </c>
      <c r="H175">
        <v>0</v>
      </c>
      <c r="I175">
        <v>0</v>
      </c>
      <c r="J175">
        <v>0</v>
      </c>
      <c r="K175">
        <v>0</v>
      </c>
      <c r="L175">
        <v>0</v>
      </c>
      <c r="M175">
        <v>0</v>
      </c>
      <c r="N175">
        <v>0</v>
      </c>
      <c r="O175">
        <v>0</v>
      </c>
      <c r="P175">
        <v>0</v>
      </c>
      <c r="Q175">
        <v>0</v>
      </c>
      <c r="R175">
        <v>1.5</v>
      </c>
      <c r="S175">
        <v>0</v>
      </c>
      <c r="T175">
        <v>0</v>
      </c>
      <c r="U175">
        <v>10.199999999999999</v>
      </c>
      <c r="V175">
        <v>0</v>
      </c>
      <c r="W175">
        <v>0</v>
      </c>
      <c r="X175">
        <v>0</v>
      </c>
      <c r="Y175">
        <v>0</v>
      </c>
      <c r="Z175">
        <v>0</v>
      </c>
      <c r="AA175">
        <v>0</v>
      </c>
      <c r="AB175">
        <v>0</v>
      </c>
      <c r="AC175">
        <v>0</v>
      </c>
      <c r="AD175">
        <v>0</v>
      </c>
      <c r="AE175">
        <v>0</v>
      </c>
      <c r="AF175">
        <v>0</v>
      </c>
      <c r="AG175">
        <v>0</v>
      </c>
      <c r="AH175">
        <v>0</v>
      </c>
      <c r="AI175">
        <v>0</v>
      </c>
      <c r="AJ175">
        <v>0</v>
      </c>
      <c r="AK175">
        <v>0</v>
      </c>
      <c r="AL175">
        <v>0.156</v>
      </c>
      <c r="AM175">
        <v>0</v>
      </c>
      <c r="AO175">
        <v>11.891999999999999</v>
      </c>
      <c r="AP175">
        <v>11.891999999999999</v>
      </c>
      <c r="AQ175">
        <v>7.83</v>
      </c>
      <c r="AR175">
        <v>0</v>
      </c>
      <c r="AS175">
        <v>0</v>
      </c>
      <c r="AT175" s="87">
        <v>0.65842583249243192</v>
      </c>
      <c r="AV175" t="s">
        <v>629</v>
      </c>
      <c r="BA175">
        <v>0.156</v>
      </c>
      <c r="BB175">
        <v>0</v>
      </c>
      <c r="BC175">
        <v>0</v>
      </c>
      <c r="BD175">
        <v>11.7</v>
      </c>
      <c r="BF175">
        <v>11.7</v>
      </c>
      <c r="BI175">
        <v>3.5999999999999997E-2</v>
      </c>
      <c r="BJ175">
        <v>0</v>
      </c>
      <c r="BK175">
        <v>11.7</v>
      </c>
      <c r="BL175">
        <v>0</v>
      </c>
      <c r="BM175">
        <v>0.156</v>
      </c>
      <c r="BN175">
        <v>0</v>
      </c>
      <c r="BO175">
        <v>0</v>
      </c>
      <c r="BP175">
        <v>0</v>
      </c>
      <c r="BQ175" t="s">
        <v>625</v>
      </c>
      <c r="BR175" t="s">
        <v>625</v>
      </c>
      <c r="BS175">
        <v>11.891999999999999</v>
      </c>
      <c r="BV175" s="87">
        <v>3.0272452068617556E-3</v>
      </c>
      <c r="BW175" s="87">
        <v>0</v>
      </c>
      <c r="BX175" s="87">
        <v>0.99697275479313829</v>
      </c>
      <c r="BY175" s="87">
        <v>0</v>
      </c>
      <c r="CA175" s="87">
        <v>1</v>
      </c>
      <c r="CD175">
        <v>3.02725E-3</v>
      </c>
      <c r="CG175" s="87">
        <v>4.7931382443806847E-9</v>
      </c>
      <c r="CH175" s="102">
        <v>0</v>
      </c>
    </row>
    <row r="176" spans="1:86" x14ac:dyDescent="0.35">
      <c r="A176" t="s">
        <v>263</v>
      </c>
      <c r="B176" t="s">
        <v>265</v>
      </c>
      <c r="C176">
        <v>0</v>
      </c>
      <c r="D176">
        <v>7.8E-2</v>
      </c>
      <c r="E176">
        <v>0</v>
      </c>
      <c r="F176">
        <v>0</v>
      </c>
      <c r="G176">
        <v>0</v>
      </c>
      <c r="H176">
        <v>0</v>
      </c>
      <c r="I176">
        <v>0</v>
      </c>
      <c r="J176">
        <v>0</v>
      </c>
      <c r="K176">
        <v>0</v>
      </c>
      <c r="L176">
        <v>0</v>
      </c>
      <c r="M176">
        <v>0</v>
      </c>
      <c r="N176">
        <v>0</v>
      </c>
      <c r="O176">
        <v>0</v>
      </c>
      <c r="P176">
        <v>11.67</v>
      </c>
      <c r="Q176">
        <v>0</v>
      </c>
      <c r="R176">
        <v>1.87</v>
      </c>
      <c r="S176">
        <v>0</v>
      </c>
      <c r="T176">
        <v>0</v>
      </c>
      <c r="U176">
        <v>0</v>
      </c>
      <c r="V176">
        <v>0</v>
      </c>
      <c r="W176">
        <v>0</v>
      </c>
      <c r="X176">
        <v>0</v>
      </c>
      <c r="Y176">
        <v>0</v>
      </c>
      <c r="Z176">
        <v>0</v>
      </c>
      <c r="AA176">
        <v>0</v>
      </c>
      <c r="AB176">
        <v>0</v>
      </c>
      <c r="AC176">
        <v>0</v>
      </c>
      <c r="AD176">
        <v>0</v>
      </c>
      <c r="AE176">
        <v>0</v>
      </c>
      <c r="AF176">
        <v>0</v>
      </c>
      <c r="AG176">
        <v>0</v>
      </c>
      <c r="AH176">
        <v>0</v>
      </c>
      <c r="AI176">
        <v>1.05</v>
      </c>
      <c r="AJ176">
        <v>0</v>
      </c>
      <c r="AK176">
        <v>0</v>
      </c>
      <c r="AL176">
        <v>0.40699999999999997</v>
      </c>
      <c r="AM176">
        <v>0</v>
      </c>
      <c r="AO176">
        <v>15.074999999999999</v>
      </c>
      <c r="AP176">
        <v>15.074999999999999</v>
      </c>
      <c r="AQ176">
        <v>10.92</v>
      </c>
      <c r="AR176">
        <v>0</v>
      </c>
      <c r="AS176">
        <v>0</v>
      </c>
      <c r="AT176" s="87">
        <v>0.7243781094527364</v>
      </c>
      <c r="AV176" t="s">
        <v>629</v>
      </c>
      <c r="BA176">
        <v>0.40699999999999997</v>
      </c>
      <c r="BB176">
        <v>0</v>
      </c>
      <c r="BC176">
        <v>11.67</v>
      </c>
      <c r="BD176">
        <v>1.87</v>
      </c>
      <c r="BF176">
        <v>13.54</v>
      </c>
      <c r="BI176">
        <v>7.8E-2</v>
      </c>
      <c r="BJ176">
        <v>0</v>
      </c>
      <c r="BK176">
        <v>13.54</v>
      </c>
      <c r="BL176">
        <v>1.05</v>
      </c>
      <c r="BM176">
        <v>0.40699999999999997</v>
      </c>
      <c r="BN176">
        <v>0</v>
      </c>
      <c r="BO176">
        <v>0</v>
      </c>
      <c r="BP176">
        <v>0</v>
      </c>
      <c r="BQ176" t="s">
        <v>625</v>
      </c>
      <c r="BR176" t="s">
        <v>625</v>
      </c>
      <c r="BS176">
        <v>15.074999999999999</v>
      </c>
      <c r="BV176" s="87">
        <v>5.1741293532338315E-3</v>
      </c>
      <c r="BW176" s="87">
        <v>0</v>
      </c>
      <c r="BX176" s="87">
        <v>0.92517412935323384</v>
      </c>
      <c r="BY176" s="87">
        <v>6.965174129353234E-2</v>
      </c>
      <c r="CA176" s="87">
        <v>1</v>
      </c>
      <c r="CD176">
        <v>5.1741299999999999E-3</v>
      </c>
      <c r="CG176" s="87">
        <v>6.4676616839953738E-10</v>
      </c>
      <c r="CH176" s="102">
        <v>0</v>
      </c>
    </row>
    <row r="177" spans="1:86" x14ac:dyDescent="0.35">
      <c r="A177" t="s">
        <v>263</v>
      </c>
      <c r="B177" t="s">
        <v>266</v>
      </c>
      <c r="C177">
        <v>0</v>
      </c>
      <c r="D177">
        <v>0</v>
      </c>
      <c r="E177">
        <v>0</v>
      </c>
      <c r="F177">
        <v>0</v>
      </c>
      <c r="G177">
        <v>0</v>
      </c>
      <c r="H177">
        <v>0</v>
      </c>
      <c r="I177">
        <v>0</v>
      </c>
      <c r="J177">
        <v>0</v>
      </c>
      <c r="K177">
        <v>0</v>
      </c>
      <c r="L177">
        <v>0</v>
      </c>
      <c r="M177">
        <v>16.5</v>
      </c>
      <c r="N177">
        <v>58.4</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13.26</v>
      </c>
      <c r="AJ177">
        <v>0</v>
      </c>
      <c r="AK177">
        <v>0</v>
      </c>
      <c r="AL177">
        <v>2.2000000000000002</v>
      </c>
      <c r="AM177">
        <v>0</v>
      </c>
      <c r="AO177">
        <v>90.360000000000014</v>
      </c>
      <c r="AP177">
        <v>90.360000000000014</v>
      </c>
      <c r="AQ177">
        <v>63.9</v>
      </c>
      <c r="AR177">
        <v>0</v>
      </c>
      <c r="AS177">
        <v>0</v>
      </c>
      <c r="AT177" s="87">
        <v>0.70717131474103578</v>
      </c>
      <c r="AV177" t="s">
        <v>629</v>
      </c>
      <c r="BA177">
        <v>2.2000000000000002</v>
      </c>
      <c r="BB177">
        <v>0</v>
      </c>
      <c r="BC177">
        <v>74.900000000000006</v>
      </c>
      <c r="BD177">
        <v>0</v>
      </c>
      <c r="BF177">
        <v>74.900000000000006</v>
      </c>
      <c r="BI177">
        <v>0</v>
      </c>
      <c r="BJ177">
        <v>0</v>
      </c>
      <c r="BK177">
        <v>74.900000000000006</v>
      </c>
      <c r="BL177">
        <v>13.26</v>
      </c>
      <c r="BM177">
        <v>2.2000000000000002</v>
      </c>
      <c r="BN177">
        <v>0</v>
      </c>
      <c r="BO177">
        <v>0</v>
      </c>
      <c r="BP177">
        <v>0</v>
      </c>
      <c r="BQ177" t="s">
        <v>625</v>
      </c>
      <c r="BR177" t="s">
        <v>625</v>
      </c>
      <c r="BS177">
        <v>90.360000000000014</v>
      </c>
      <c r="BV177" s="87">
        <v>0</v>
      </c>
      <c r="BW177" s="87">
        <v>0</v>
      </c>
      <c r="BX177" s="87">
        <v>0.85325365205843295</v>
      </c>
      <c r="BY177" s="87">
        <v>0.14674634794156705</v>
      </c>
      <c r="CA177" s="87">
        <v>1</v>
      </c>
      <c r="CD177">
        <v>0</v>
      </c>
      <c r="CG177" s="87">
        <v>0</v>
      </c>
      <c r="CH177" s="102">
        <v>0</v>
      </c>
    </row>
    <row r="178" spans="1:86" x14ac:dyDescent="0.35">
      <c r="A178" t="s">
        <v>267</v>
      </c>
      <c r="B178" t="s">
        <v>268</v>
      </c>
      <c r="C178">
        <v>0</v>
      </c>
      <c r="D178">
        <v>50.23</v>
      </c>
      <c r="E178">
        <v>0</v>
      </c>
      <c r="F178">
        <v>1.1299999999999999</v>
      </c>
      <c r="G178">
        <v>0</v>
      </c>
      <c r="H178">
        <v>0</v>
      </c>
      <c r="I178">
        <v>0</v>
      </c>
      <c r="J178">
        <v>0</v>
      </c>
      <c r="K178">
        <v>789.12</v>
      </c>
      <c r="L178">
        <v>0</v>
      </c>
      <c r="M178">
        <v>0</v>
      </c>
      <c r="N178">
        <v>0</v>
      </c>
      <c r="O178">
        <v>0</v>
      </c>
      <c r="P178">
        <v>0</v>
      </c>
      <c r="Q178">
        <v>0</v>
      </c>
      <c r="R178">
        <v>31.55</v>
      </c>
      <c r="S178">
        <v>0</v>
      </c>
      <c r="T178">
        <v>0</v>
      </c>
      <c r="U178">
        <v>0</v>
      </c>
      <c r="V178">
        <v>0</v>
      </c>
      <c r="W178">
        <v>2.95</v>
      </c>
      <c r="X178">
        <v>0</v>
      </c>
      <c r="Y178">
        <v>0</v>
      </c>
      <c r="Z178">
        <v>0</v>
      </c>
      <c r="AA178">
        <v>0</v>
      </c>
      <c r="AB178">
        <v>0</v>
      </c>
      <c r="AC178">
        <v>0</v>
      </c>
      <c r="AD178">
        <v>0</v>
      </c>
      <c r="AE178">
        <v>0</v>
      </c>
      <c r="AF178">
        <v>22.52</v>
      </c>
      <c r="AG178">
        <v>0</v>
      </c>
      <c r="AH178">
        <v>0</v>
      </c>
      <c r="AI178">
        <v>0</v>
      </c>
      <c r="AJ178">
        <v>0</v>
      </c>
      <c r="AK178">
        <v>0</v>
      </c>
      <c r="AL178">
        <v>30.61</v>
      </c>
      <c r="AM178">
        <v>0</v>
      </c>
      <c r="AO178">
        <v>928.11</v>
      </c>
      <c r="AP178">
        <v>928.11</v>
      </c>
      <c r="AQ178">
        <v>794.2</v>
      </c>
      <c r="AR178">
        <v>0</v>
      </c>
      <c r="AS178">
        <v>0</v>
      </c>
      <c r="AT178" s="87">
        <v>0.85571753348202262</v>
      </c>
      <c r="AV178" t="s">
        <v>629</v>
      </c>
      <c r="BA178">
        <v>53.129999999999995</v>
      </c>
      <c r="BB178">
        <v>0</v>
      </c>
      <c r="BC178">
        <v>0</v>
      </c>
      <c r="BD178">
        <v>31.55</v>
      </c>
      <c r="BF178">
        <v>34.5</v>
      </c>
      <c r="BI178">
        <v>51.36</v>
      </c>
      <c r="BJ178">
        <v>0</v>
      </c>
      <c r="BK178">
        <v>34.5</v>
      </c>
      <c r="BL178">
        <v>789.12</v>
      </c>
      <c r="BM178">
        <v>53.129999999999995</v>
      </c>
      <c r="BN178">
        <v>6.8000000000000005E-2</v>
      </c>
      <c r="BO178">
        <v>0</v>
      </c>
      <c r="BP178">
        <v>0</v>
      </c>
      <c r="BQ178" t="s">
        <v>625</v>
      </c>
      <c r="BR178" t="s">
        <v>625</v>
      </c>
      <c r="BS178">
        <v>928.11</v>
      </c>
      <c r="BV178" s="87">
        <v>5.923095322752691E-2</v>
      </c>
      <c r="BW178" s="87">
        <v>0</v>
      </c>
      <c r="BX178" s="87">
        <v>9.0525002424281589E-2</v>
      </c>
      <c r="BY178" s="87">
        <v>0.85024404434819145</v>
      </c>
      <c r="CA178" s="87">
        <v>1</v>
      </c>
      <c r="CD178">
        <v>5.9230900000000003E-2</v>
      </c>
      <c r="CG178" s="87">
        <v>-5.3227526906896028E-8</v>
      </c>
      <c r="CH178" s="102">
        <v>0</v>
      </c>
    </row>
    <row r="179" spans="1:86" x14ac:dyDescent="0.35">
      <c r="A179" t="s">
        <v>267</v>
      </c>
      <c r="B179" t="s">
        <v>270</v>
      </c>
      <c r="C179">
        <v>0</v>
      </c>
      <c r="D179">
        <v>0</v>
      </c>
      <c r="E179">
        <v>0</v>
      </c>
      <c r="F179">
        <v>0</v>
      </c>
      <c r="G179">
        <v>0</v>
      </c>
      <c r="H179">
        <v>0</v>
      </c>
      <c r="I179">
        <v>0</v>
      </c>
      <c r="J179">
        <v>0</v>
      </c>
      <c r="K179" s="81">
        <v>0.42</v>
      </c>
      <c r="L179">
        <v>0</v>
      </c>
      <c r="M179">
        <v>0</v>
      </c>
      <c r="N179">
        <v>0</v>
      </c>
      <c r="O179">
        <v>0</v>
      </c>
      <c r="P179">
        <v>0</v>
      </c>
      <c r="Q179">
        <v>0</v>
      </c>
      <c r="R179">
        <v>0.83</v>
      </c>
      <c r="S179">
        <v>0</v>
      </c>
      <c r="T179">
        <v>0</v>
      </c>
      <c r="U179">
        <v>0</v>
      </c>
      <c r="V179">
        <v>0</v>
      </c>
      <c r="W179">
        <v>0.09</v>
      </c>
      <c r="X179">
        <v>0</v>
      </c>
      <c r="Y179">
        <v>0</v>
      </c>
      <c r="Z179">
        <v>0</v>
      </c>
      <c r="AA179">
        <v>0</v>
      </c>
      <c r="AB179">
        <v>0</v>
      </c>
      <c r="AC179">
        <v>0</v>
      </c>
      <c r="AD179">
        <v>0</v>
      </c>
      <c r="AE179">
        <v>0</v>
      </c>
      <c r="AF179">
        <v>0.57999999999999996</v>
      </c>
      <c r="AG179">
        <v>0</v>
      </c>
      <c r="AH179">
        <v>0</v>
      </c>
      <c r="AI179">
        <v>0</v>
      </c>
      <c r="AJ179" s="81">
        <v>19.64</v>
      </c>
      <c r="AK179">
        <v>0</v>
      </c>
      <c r="AL179">
        <v>0.63</v>
      </c>
      <c r="AM179">
        <v>0</v>
      </c>
      <c r="AO179">
        <v>22.19</v>
      </c>
      <c r="AP179">
        <v>22.19</v>
      </c>
      <c r="AQ179">
        <v>19.11</v>
      </c>
      <c r="AR179">
        <v>0</v>
      </c>
      <c r="AS179">
        <v>0</v>
      </c>
      <c r="AT179" s="87">
        <v>0.86119873817034698</v>
      </c>
      <c r="AV179" t="s">
        <v>629</v>
      </c>
      <c r="BA179">
        <v>1.21</v>
      </c>
      <c r="BB179">
        <v>0</v>
      </c>
      <c r="BC179">
        <v>0</v>
      </c>
      <c r="BD179">
        <v>0.83</v>
      </c>
      <c r="BF179">
        <v>0.91999999999999993</v>
      </c>
      <c r="BI179">
        <v>0</v>
      </c>
      <c r="BJ179">
        <v>0</v>
      </c>
      <c r="BK179">
        <v>0.91999999999999993</v>
      </c>
      <c r="BL179">
        <v>20.060000000000002</v>
      </c>
      <c r="BM179">
        <v>1.21</v>
      </c>
      <c r="BN179">
        <v>0</v>
      </c>
      <c r="BO179">
        <v>0</v>
      </c>
      <c r="BP179">
        <v>0</v>
      </c>
      <c r="BQ179" t="s">
        <v>625</v>
      </c>
      <c r="BR179" t="s">
        <v>625</v>
      </c>
      <c r="BS179">
        <v>22.190000000000005</v>
      </c>
      <c r="BV179" s="87">
        <v>0</v>
      </c>
      <c r="BW179" s="87">
        <v>0</v>
      </c>
      <c r="BX179" s="87">
        <v>9.5989184317260001E-2</v>
      </c>
      <c r="BY179" s="87">
        <v>0.90401081568273989</v>
      </c>
      <c r="CA179" s="87">
        <v>0.99999999999999989</v>
      </c>
      <c r="CD179">
        <v>0</v>
      </c>
      <c r="CG179" s="87">
        <v>0</v>
      </c>
      <c r="CH179" s="102">
        <v>0</v>
      </c>
    </row>
    <row r="180" spans="1:86" x14ac:dyDescent="0.35">
      <c r="A180" t="s">
        <v>267</v>
      </c>
      <c r="B180" t="s">
        <v>269</v>
      </c>
      <c r="C180">
        <v>0</v>
      </c>
      <c r="D180">
        <v>0.56000000000000005</v>
      </c>
      <c r="E180">
        <v>0</v>
      </c>
      <c r="F180">
        <v>0</v>
      </c>
      <c r="G180">
        <v>0</v>
      </c>
      <c r="H180">
        <v>0</v>
      </c>
      <c r="I180">
        <v>0</v>
      </c>
      <c r="J180">
        <v>0</v>
      </c>
      <c r="K180" s="81">
        <v>0</v>
      </c>
      <c r="L180">
        <v>0</v>
      </c>
      <c r="M180">
        <v>0</v>
      </c>
      <c r="N180">
        <v>0</v>
      </c>
      <c r="O180">
        <v>0</v>
      </c>
      <c r="P180">
        <v>12.6</v>
      </c>
      <c r="Q180">
        <v>0</v>
      </c>
      <c r="R180">
        <v>16.28</v>
      </c>
      <c r="S180">
        <v>0</v>
      </c>
      <c r="T180">
        <v>0</v>
      </c>
      <c r="U180">
        <v>0</v>
      </c>
      <c r="V180">
        <v>0</v>
      </c>
      <c r="W180">
        <v>0</v>
      </c>
      <c r="X180">
        <v>0</v>
      </c>
      <c r="Y180">
        <v>0</v>
      </c>
      <c r="Z180">
        <v>0</v>
      </c>
      <c r="AA180">
        <v>0</v>
      </c>
      <c r="AB180">
        <v>0</v>
      </c>
      <c r="AC180">
        <v>0</v>
      </c>
      <c r="AD180">
        <v>0</v>
      </c>
      <c r="AE180">
        <v>0</v>
      </c>
      <c r="AF180">
        <v>0</v>
      </c>
      <c r="AG180">
        <v>0</v>
      </c>
      <c r="AH180">
        <v>0</v>
      </c>
      <c r="AI180">
        <v>0</v>
      </c>
      <c r="AJ180" s="81">
        <v>0</v>
      </c>
      <c r="AK180">
        <v>0</v>
      </c>
      <c r="AL180">
        <v>0.47</v>
      </c>
      <c r="AM180">
        <v>0</v>
      </c>
      <c r="AO180">
        <v>29.91</v>
      </c>
      <c r="AP180">
        <v>29.91</v>
      </c>
      <c r="AQ180">
        <v>21.5</v>
      </c>
      <c r="AR180">
        <v>0</v>
      </c>
      <c r="AS180">
        <v>0</v>
      </c>
      <c r="AT180" s="87">
        <v>0.71882313607489134</v>
      </c>
      <c r="AV180" t="s">
        <v>629</v>
      </c>
      <c r="BA180">
        <v>0.47</v>
      </c>
      <c r="BB180">
        <v>0</v>
      </c>
      <c r="BC180">
        <v>12.6</v>
      </c>
      <c r="BD180">
        <v>16.28</v>
      </c>
      <c r="BF180">
        <v>28.880000000000003</v>
      </c>
      <c r="BI180">
        <v>0.56000000000000005</v>
      </c>
      <c r="BJ180">
        <v>0</v>
      </c>
      <c r="BK180">
        <v>28.880000000000003</v>
      </c>
      <c r="BL180">
        <v>0</v>
      </c>
      <c r="BM180">
        <v>0.47</v>
      </c>
      <c r="BN180">
        <v>0</v>
      </c>
      <c r="BO180">
        <v>0</v>
      </c>
      <c r="BP180">
        <v>0</v>
      </c>
      <c r="BQ180" t="s">
        <v>625</v>
      </c>
      <c r="BR180" t="s">
        <v>625</v>
      </c>
      <c r="BS180">
        <v>29.91</v>
      </c>
      <c r="BV180" s="87">
        <v>1.8722835172183219E-2</v>
      </c>
      <c r="BW180" s="87">
        <v>0</v>
      </c>
      <c r="BX180" s="87">
        <v>0.98127716482781679</v>
      </c>
      <c r="BY180" s="87">
        <v>0</v>
      </c>
      <c r="CA180" s="87">
        <v>1</v>
      </c>
      <c r="CD180">
        <v>1.8722800000000001E-2</v>
      </c>
      <c r="CG180" s="87">
        <v>-3.5172183217996311E-8</v>
      </c>
      <c r="CH180" s="102">
        <v>0</v>
      </c>
    </row>
    <row r="181" spans="1:86" x14ac:dyDescent="0.35">
      <c r="A181" t="s">
        <v>274</v>
      </c>
      <c r="B181" t="s">
        <v>275</v>
      </c>
      <c r="C181">
        <v>0</v>
      </c>
      <c r="D181">
        <v>0.16</v>
      </c>
      <c r="E181">
        <v>0</v>
      </c>
      <c r="F181">
        <v>0</v>
      </c>
      <c r="G181">
        <v>0</v>
      </c>
      <c r="H181">
        <v>0</v>
      </c>
      <c r="I181">
        <v>0</v>
      </c>
      <c r="J181">
        <v>0</v>
      </c>
      <c r="K181">
        <v>0</v>
      </c>
      <c r="L181">
        <v>0</v>
      </c>
      <c r="M181">
        <v>0</v>
      </c>
      <c r="N181">
        <v>0</v>
      </c>
      <c r="O181">
        <v>0</v>
      </c>
      <c r="P181">
        <v>34</v>
      </c>
      <c r="Q181">
        <v>0</v>
      </c>
      <c r="R181">
        <v>0</v>
      </c>
      <c r="S181">
        <v>0</v>
      </c>
      <c r="T181">
        <v>0</v>
      </c>
      <c r="U181">
        <v>0</v>
      </c>
      <c r="V181">
        <v>0</v>
      </c>
      <c r="W181">
        <v>0</v>
      </c>
      <c r="X181">
        <v>0</v>
      </c>
      <c r="Y181">
        <v>0</v>
      </c>
      <c r="Z181">
        <v>0</v>
      </c>
      <c r="AA181">
        <v>0</v>
      </c>
      <c r="AB181">
        <v>0</v>
      </c>
      <c r="AC181">
        <v>0</v>
      </c>
      <c r="AD181">
        <v>0</v>
      </c>
      <c r="AE181">
        <v>0</v>
      </c>
      <c r="AF181">
        <v>0</v>
      </c>
      <c r="AG181">
        <v>0</v>
      </c>
      <c r="AH181">
        <v>0</v>
      </c>
      <c r="AI181">
        <v>3.9</v>
      </c>
      <c r="AJ181">
        <v>0</v>
      </c>
      <c r="AK181">
        <v>0</v>
      </c>
      <c r="AL181">
        <v>0.5</v>
      </c>
      <c r="AM181">
        <v>0</v>
      </c>
      <c r="AO181">
        <v>38.559999999999995</v>
      </c>
      <c r="AP181">
        <v>38.559999999999995</v>
      </c>
      <c r="AQ181">
        <v>28.1</v>
      </c>
      <c r="AR181">
        <v>0</v>
      </c>
      <c r="AS181">
        <v>0</v>
      </c>
      <c r="AT181" s="87">
        <v>0.72873443983402497</v>
      </c>
      <c r="AV181" t="s">
        <v>629</v>
      </c>
      <c r="BA181">
        <v>0.5</v>
      </c>
      <c r="BB181">
        <v>0</v>
      </c>
      <c r="BC181">
        <v>34</v>
      </c>
      <c r="BD181">
        <v>0</v>
      </c>
      <c r="BF181">
        <v>34</v>
      </c>
      <c r="BI181">
        <v>0.16</v>
      </c>
      <c r="BJ181">
        <v>0</v>
      </c>
      <c r="BK181">
        <v>34</v>
      </c>
      <c r="BL181">
        <v>3.9</v>
      </c>
      <c r="BM181">
        <v>0.5</v>
      </c>
      <c r="BN181">
        <v>0</v>
      </c>
      <c r="BO181">
        <v>0</v>
      </c>
      <c r="BP181">
        <v>0</v>
      </c>
      <c r="BQ181" t="s">
        <v>625</v>
      </c>
      <c r="BR181" t="s">
        <v>625</v>
      </c>
      <c r="BS181">
        <v>38.559999999999995</v>
      </c>
      <c r="BV181" s="87">
        <v>4.1493775933609967E-3</v>
      </c>
      <c r="BW181" s="87">
        <v>0</v>
      </c>
      <c r="BX181" s="87">
        <v>0.89470954356846488</v>
      </c>
      <c r="BY181" s="87">
        <v>0.10114107883817429</v>
      </c>
      <c r="CA181" s="87">
        <v>1.0000000000000002</v>
      </c>
      <c r="CD181">
        <v>4.1493800000000003E-3</v>
      </c>
      <c r="CG181" s="87">
        <v>2.4066390035340501E-9</v>
      </c>
      <c r="CH181" s="102">
        <v>0</v>
      </c>
    </row>
    <row r="182" spans="1:86" x14ac:dyDescent="0.35">
      <c r="A182" t="s">
        <v>280</v>
      </c>
      <c r="B182" t="s">
        <v>282</v>
      </c>
      <c r="C182">
        <v>0</v>
      </c>
      <c r="D182">
        <v>0.61</v>
      </c>
      <c r="E182">
        <v>0</v>
      </c>
      <c r="F182">
        <v>0</v>
      </c>
      <c r="G182">
        <v>0</v>
      </c>
      <c r="H182">
        <v>0</v>
      </c>
      <c r="I182">
        <v>0</v>
      </c>
      <c r="J182">
        <v>0</v>
      </c>
      <c r="K182">
        <v>0</v>
      </c>
      <c r="L182">
        <v>0</v>
      </c>
      <c r="M182">
        <v>4.63835</v>
      </c>
      <c r="N182">
        <v>60.3842</v>
      </c>
      <c r="O182">
        <v>0</v>
      </c>
      <c r="P182">
        <v>43.708399999999997</v>
      </c>
      <c r="Q182">
        <v>0</v>
      </c>
      <c r="R182">
        <v>0.34</v>
      </c>
      <c r="S182">
        <v>4.51</v>
      </c>
      <c r="T182">
        <v>0</v>
      </c>
      <c r="U182">
        <v>0</v>
      </c>
      <c r="V182">
        <v>0</v>
      </c>
      <c r="W182">
        <v>0</v>
      </c>
      <c r="X182">
        <v>0</v>
      </c>
      <c r="Y182">
        <v>0</v>
      </c>
      <c r="Z182">
        <v>0</v>
      </c>
      <c r="AA182">
        <v>0</v>
      </c>
      <c r="AB182">
        <v>0</v>
      </c>
      <c r="AC182">
        <v>0</v>
      </c>
      <c r="AD182">
        <v>0</v>
      </c>
      <c r="AE182">
        <v>0</v>
      </c>
      <c r="AF182">
        <v>0</v>
      </c>
      <c r="AG182">
        <v>0</v>
      </c>
      <c r="AH182">
        <v>0</v>
      </c>
      <c r="AI182">
        <v>19.09</v>
      </c>
      <c r="AJ182">
        <v>0</v>
      </c>
      <c r="AK182">
        <v>0</v>
      </c>
      <c r="AL182">
        <v>3.8581099999999999</v>
      </c>
      <c r="AM182">
        <v>0</v>
      </c>
      <c r="AO182">
        <v>137.13906</v>
      </c>
      <c r="AP182">
        <v>137.13906</v>
      </c>
      <c r="AQ182">
        <v>89.41</v>
      </c>
      <c r="AR182">
        <v>0</v>
      </c>
      <c r="AS182">
        <v>0</v>
      </c>
      <c r="AT182" s="87">
        <v>0.65196596797440498</v>
      </c>
      <c r="AV182" t="s">
        <v>629</v>
      </c>
      <c r="BA182">
        <v>3.8581099999999999</v>
      </c>
      <c r="BB182">
        <v>0</v>
      </c>
      <c r="BC182">
        <v>108.73094999999999</v>
      </c>
      <c r="BD182">
        <v>4.8499999999999996</v>
      </c>
      <c r="BF182">
        <v>113.58095</v>
      </c>
      <c r="BI182">
        <v>0.61</v>
      </c>
      <c r="BJ182">
        <v>0</v>
      </c>
      <c r="BK182">
        <v>113.58095</v>
      </c>
      <c r="BL182">
        <v>19.09</v>
      </c>
      <c r="BM182">
        <v>3.8581099999999999</v>
      </c>
      <c r="BN182">
        <v>0</v>
      </c>
      <c r="BO182">
        <v>0.17799999999999999</v>
      </c>
      <c r="BP182">
        <v>0</v>
      </c>
      <c r="BQ182" t="s">
        <v>625</v>
      </c>
      <c r="BR182" t="s">
        <v>625</v>
      </c>
      <c r="BS182">
        <v>137.13906</v>
      </c>
      <c r="BV182" s="87">
        <v>4.4480398217692316E-3</v>
      </c>
      <c r="BW182" s="87">
        <v>5.0076439199743666E-3</v>
      </c>
      <c r="BX182" s="87">
        <v>0.85134254544256027</v>
      </c>
      <c r="BY182" s="87">
        <v>0.13920177081569612</v>
      </c>
      <c r="CA182" s="87">
        <v>1</v>
      </c>
      <c r="CD182">
        <v>4.4480400000000003E-3</v>
      </c>
      <c r="CG182" s="87">
        <v>1.7823076868539456E-10</v>
      </c>
      <c r="CH182" s="102">
        <v>0</v>
      </c>
    </row>
    <row r="183" spans="1:86" x14ac:dyDescent="0.35">
      <c r="A183" t="s">
        <v>280</v>
      </c>
      <c r="B183" t="s">
        <v>281</v>
      </c>
      <c r="C183">
        <v>0</v>
      </c>
      <c r="D183">
        <v>3.2599999999999999E-3</v>
      </c>
      <c r="E183">
        <v>0</v>
      </c>
      <c r="F183">
        <v>0</v>
      </c>
      <c r="G183">
        <v>0</v>
      </c>
      <c r="H183">
        <v>0</v>
      </c>
      <c r="I183">
        <v>0</v>
      </c>
      <c r="J183">
        <v>0</v>
      </c>
      <c r="K183">
        <v>0</v>
      </c>
      <c r="L183">
        <v>0</v>
      </c>
      <c r="M183">
        <v>0</v>
      </c>
      <c r="N183">
        <v>0</v>
      </c>
      <c r="O183">
        <v>0</v>
      </c>
      <c r="P183">
        <v>0</v>
      </c>
      <c r="Q183">
        <v>0</v>
      </c>
      <c r="R183">
        <v>0.79300000000000004</v>
      </c>
      <c r="S183">
        <v>1.02</v>
      </c>
      <c r="T183">
        <v>0</v>
      </c>
      <c r="U183">
        <v>0</v>
      </c>
      <c r="V183">
        <v>0</v>
      </c>
      <c r="W183">
        <v>0</v>
      </c>
      <c r="X183">
        <v>0</v>
      </c>
      <c r="Y183">
        <v>0</v>
      </c>
      <c r="Z183">
        <v>0</v>
      </c>
      <c r="AA183">
        <v>0</v>
      </c>
      <c r="AB183">
        <v>0</v>
      </c>
      <c r="AC183">
        <v>0</v>
      </c>
      <c r="AD183">
        <v>0</v>
      </c>
      <c r="AE183">
        <v>0</v>
      </c>
      <c r="AF183">
        <v>0</v>
      </c>
      <c r="AG183">
        <v>0</v>
      </c>
      <c r="AH183">
        <v>0</v>
      </c>
      <c r="AI183">
        <v>0</v>
      </c>
      <c r="AJ183">
        <v>0</v>
      </c>
      <c r="AK183">
        <v>0</v>
      </c>
      <c r="AL183">
        <v>5.8999999999999997E-2</v>
      </c>
      <c r="AM183">
        <v>0</v>
      </c>
      <c r="AO183">
        <v>1.8752600000000001</v>
      </c>
      <c r="AP183">
        <v>1.8752600000000001</v>
      </c>
      <c r="AQ183">
        <v>1.2789999999999999</v>
      </c>
      <c r="AR183">
        <v>0</v>
      </c>
      <c r="AS183">
        <v>0</v>
      </c>
      <c r="AT183" s="87">
        <v>0.682038757292322</v>
      </c>
      <c r="AV183" t="s">
        <v>629</v>
      </c>
      <c r="BA183">
        <v>5.8999999999999997E-2</v>
      </c>
      <c r="BB183">
        <v>0</v>
      </c>
      <c r="BC183">
        <v>0</v>
      </c>
      <c r="BD183">
        <v>1.8130000000000002</v>
      </c>
      <c r="BF183">
        <v>1.8130000000000002</v>
      </c>
      <c r="BI183">
        <v>3.2599999999999999E-3</v>
      </c>
      <c r="BJ183">
        <v>0</v>
      </c>
      <c r="BK183">
        <v>1.8130000000000002</v>
      </c>
      <c r="BL183">
        <v>0</v>
      </c>
      <c r="BM183">
        <v>5.8999999999999997E-2</v>
      </c>
      <c r="BN183">
        <v>0</v>
      </c>
      <c r="BO183">
        <v>0.51</v>
      </c>
      <c r="BP183">
        <v>0</v>
      </c>
      <c r="BQ183" t="s">
        <v>625</v>
      </c>
      <c r="BR183" t="s">
        <v>625</v>
      </c>
      <c r="BS183">
        <v>1.8752600000000001</v>
      </c>
      <c r="BV183" s="87">
        <v>1.7384256049827755E-3</v>
      </c>
      <c r="BW183" s="87">
        <v>1.6045774985868625E-2</v>
      </c>
      <c r="BX183" s="87">
        <v>0.9822157994091486</v>
      </c>
      <c r="BY183" s="87">
        <v>0</v>
      </c>
      <c r="CA183" s="87">
        <v>1</v>
      </c>
      <c r="CD183">
        <v>1.73843E-3</v>
      </c>
      <c r="CG183" s="87">
        <v>4.3950172245055957E-9</v>
      </c>
      <c r="CH183" s="102">
        <v>0</v>
      </c>
    </row>
    <row r="184" spans="1:86" x14ac:dyDescent="0.35">
      <c r="A184" t="s">
        <v>283</v>
      </c>
      <c r="B184" t="s">
        <v>284</v>
      </c>
      <c r="C184">
        <v>0</v>
      </c>
      <c r="D184">
        <v>1.17334</v>
      </c>
      <c r="E184">
        <v>0</v>
      </c>
      <c r="F184">
        <v>0</v>
      </c>
      <c r="G184">
        <v>0</v>
      </c>
      <c r="H184">
        <v>0</v>
      </c>
      <c r="I184">
        <v>0</v>
      </c>
      <c r="J184">
        <v>0</v>
      </c>
      <c r="K184">
        <v>0</v>
      </c>
      <c r="L184">
        <v>0</v>
      </c>
      <c r="M184">
        <v>4.7</v>
      </c>
      <c r="N184">
        <v>89.486000000000004</v>
      </c>
      <c r="O184">
        <v>4.7</v>
      </c>
      <c r="P184">
        <v>24.8141</v>
      </c>
      <c r="Q184">
        <v>0</v>
      </c>
      <c r="R184">
        <v>0</v>
      </c>
      <c r="S184">
        <v>0</v>
      </c>
      <c r="T184">
        <v>0</v>
      </c>
      <c r="U184">
        <v>0</v>
      </c>
      <c r="V184">
        <v>0</v>
      </c>
      <c r="W184">
        <v>0</v>
      </c>
      <c r="X184">
        <v>0</v>
      </c>
      <c r="Y184">
        <v>0</v>
      </c>
      <c r="Z184">
        <v>0</v>
      </c>
      <c r="AA184">
        <v>0</v>
      </c>
      <c r="AB184">
        <v>0</v>
      </c>
      <c r="AC184">
        <v>0</v>
      </c>
      <c r="AD184">
        <v>0</v>
      </c>
      <c r="AE184">
        <v>0</v>
      </c>
      <c r="AF184">
        <v>0</v>
      </c>
      <c r="AG184">
        <v>0</v>
      </c>
      <c r="AH184">
        <v>0</v>
      </c>
      <c r="AI184">
        <v>34.4</v>
      </c>
      <c r="AJ184">
        <v>0</v>
      </c>
      <c r="AK184">
        <v>0</v>
      </c>
      <c r="AL184">
        <v>5.2930700000000002</v>
      </c>
      <c r="AM184">
        <v>75.400000000000006</v>
      </c>
      <c r="AO184">
        <v>164.56650999999999</v>
      </c>
      <c r="AP184">
        <v>239.96651</v>
      </c>
      <c r="AQ184">
        <v>186.32599999999999</v>
      </c>
      <c r="AR184">
        <v>0</v>
      </c>
      <c r="AS184">
        <v>0</v>
      </c>
      <c r="AT184" s="87">
        <v>0.77646668278836073</v>
      </c>
      <c r="AV184" t="s">
        <v>629</v>
      </c>
      <c r="BA184">
        <v>5.2930700000000002</v>
      </c>
      <c r="BB184">
        <v>0</v>
      </c>
      <c r="BC184">
        <v>123.70010000000001</v>
      </c>
      <c r="BD184">
        <v>0</v>
      </c>
      <c r="BF184">
        <v>123.70010000000001</v>
      </c>
      <c r="BI184">
        <v>1.17334</v>
      </c>
      <c r="BJ184">
        <v>0</v>
      </c>
      <c r="BK184">
        <v>123.70010000000001</v>
      </c>
      <c r="BL184">
        <v>34.4</v>
      </c>
      <c r="BM184">
        <v>5.2930700000000002</v>
      </c>
      <c r="BN184">
        <v>0</v>
      </c>
      <c r="BO184">
        <v>0</v>
      </c>
      <c r="BP184">
        <v>75.400000000000006</v>
      </c>
      <c r="BQ184">
        <v>0.9</v>
      </c>
      <c r="BR184">
        <v>0</v>
      </c>
      <c r="BS184">
        <v>239.96651</v>
      </c>
      <c r="BV184" s="87">
        <v>7.7174935785831117E-3</v>
      </c>
      <c r="BW184" s="87">
        <v>0.31138261751608592</v>
      </c>
      <c r="BX184" s="87">
        <v>0.53754655180841704</v>
      </c>
      <c r="BY184" s="87">
        <v>0.14335333709691406</v>
      </c>
      <c r="CA184" s="87">
        <v>1</v>
      </c>
      <c r="CD184">
        <v>7.7174799999999997E-3</v>
      </c>
      <c r="CG184" s="87">
        <v>-1.3578583112072717E-8</v>
      </c>
      <c r="CH184" s="102">
        <v>0</v>
      </c>
    </row>
    <row r="185" spans="1:86" x14ac:dyDescent="0.35">
      <c r="A185" t="s">
        <v>287</v>
      </c>
      <c r="B185" t="s">
        <v>288</v>
      </c>
      <c r="C185">
        <v>0</v>
      </c>
      <c r="D185">
        <v>0</v>
      </c>
      <c r="E185">
        <v>0</v>
      </c>
      <c r="F185">
        <v>0</v>
      </c>
      <c r="G185">
        <v>0</v>
      </c>
      <c r="H185">
        <v>0</v>
      </c>
      <c r="I185">
        <v>0</v>
      </c>
      <c r="J185">
        <v>0</v>
      </c>
      <c r="K185">
        <v>0</v>
      </c>
      <c r="L185">
        <v>0</v>
      </c>
      <c r="M185">
        <v>21.448</v>
      </c>
      <c r="N185">
        <v>0</v>
      </c>
      <c r="O185">
        <v>0</v>
      </c>
      <c r="P185">
        <v>10.724</v>
      </c>
      <c r="Q185">
        <v>0</v>
      </c>
      <c r="R185">
        <v>12.028</v>
      </c>
      <c r="S185">
        <v>0</v>
      </c>
      <c r="T185">
        <v>0</v>
      </c>
      <c r="U185">
        <v>0</v>
      </c>
      <c r="V185">
        <v>0</v>
      </c>
      <c r="W185">
        <v>0</v>
      </c>
      <c r="X185">
        <v>0</v>
      </c>
      <c r="Y185">
        <v>0</v>
      </c>
      <c r="Z185">
        <v>0</v>
      </c>
      <c r="AA185">
        <v>0</v>
      </c>
      <c r="AB185">
        <v>0</v>
      </c>
      <c r="AC185">
        <v>1.6970000000000001</v>
      </c>
      <c r="AD185">
        <v>0</v>
      </c>
      <c r="AE185">
        <v>0</v>
      </c>
      <c r="AF185">
        <v>0</v>
      </c>
      <c r="AG185">
        <v>0</v>
      </c>
      <c r="AH185">
        <v>0</v>
      </c>
      <c r="AI185">
        <v>3.9870000000000001</v>
      </c>
      <c r="AJ185">
        <v>0</v>
      </c>
      <c r="AK185">
        <v>0</v>
      </c>
      <c r="AL185">
        <v>1.036</v>
      </c>
      <c r="AM185">
        <v>0</v>
      </c>
      <c r="AO185">
        <v>50.92</v>
      </c>
      <c r="AP185">
        <v>50.92</v>
      </c>
      <c r="AQ185">
        <v>37.1</v>
      </c>
      <c r="AR185">
        <v>0</v>
      </c>
      <c r="AS185">
        <v>0</v>
      </c>
      <c r="AT185" s="87">
        <v>0.7285938727415554</v>
      </c>
      <c r="AV185" t="s">
        <v>629</v>
      </c>
      <c r="BA185">
        <v>1.036</v>
      </c>
      <c r="BB185">
        <v>0</v>
      </c>
      <c r="BC185">
        <v>32.171999999999997</v>
      </c>
      <c r="BD185">
        <v>12.028</v>
      </c>
      <c r="BF185">
        <v>45.896999999999998</v>
      </c>
      <c r="BI185">
        <v>0</v>
      </c>
      <c r="BJ185">
        <v>0</v>
      </c>
      <c r="BK185">
        <v>45.896999999999998</v>
      </c>
      <c r="BL185">
        <v>3.9870000000000001</v>
      </c>
      <c r="BM185">
        <v>1.036</v>
      </c>
      <c r="BN185">
        <v>0</v>
      </c>
      <c r="BO185">
        <v>0</v>
      </c>
      <c r="BP185">
        <v>0</v>
      </c>
      <c r="BQ185" t="s">
        <v>625</v>
      </c>
      <c r="BR185" t="s">
        <v>625</v>
      </c>
      <c r="BS185">
        <v>50.92</v>
      </c>
      <c r="BV185" s="87">
        <v>0</v>
      </c>
      <c r="BW185" s="87">
        <v>0</v>
      </c>
      <c r="BX185" s="87">
        <v>0.92170070699135898</v>
      </c>
      <c r="BY185" s="87">
        <v>7.829929300864101E-2</v>
      </c>
      <c r="CA185" s="87">
        <v>1</v>
      </c>
      <c r="CD185">
        <v>0</v>
      </c>
      <c r="CG185" s="87">
        <v>0</v>
      </c>
      <c r="CH185" s="102">
        <v>0</v>
      </c>
    </row>
    <row r="186" spans="1:86" x14ac:dyDescent="0.35">
      <c r="A186" t="s">
        <v>287</v>
      </c>
      <c r="B186" t="s">
        <v>289</v>
      </c>
      <c r="C186">
        <v>0</v>
      </c>
      <c r="D186">
        <v>13.3927</v>
      </c>
      <c r="E186">
        <v>0</v>
      </c>
      <c r="F186">
        <v>0.32</v>
      </c>
      <c r="G186">
        <v>0</v>
      </c>
      <c r="H186">
        <v>0</v>
      </c>
      <c r="I186">
        <v>516.75599999999997</v>
      </c>
      <c r="J186">
        <v>0.67058799999999996</v>
      </c>
      <c r="K186">
        <v>0</v>
      </c>
      <c r="L186">
        <v>433.786</v>
      </c>
      <c r="M186">
        <v>32.873100000000001</v>
      </c>
      <c r="N186">
        <v>59.182099999999998</v>
      </c>
      <c r="O186">
        <v>59.240699999999997</v>
      </c>
      <c r="P186">
        <v>85.354699999999994</v>
      </c>
      <c r="Q186">
        <v>0</v>
      </c>
      <c r="R186">
        <v>0</v>
      </c>
      <c r="S186">
        <v>0</v>
      </c>
      <c r="T186">
        <v>0</v>
      </c>
      <c r="U186">
        <v>0</v>
      </c>
      <c r="V186">
        <v>0</v>
      </c>
      <c r="W186">
        <v>0</v>
      </c>
      <c r="X186">
        <v>0</v>
      </c>
      <c r="Y186">
        <v>0</v>
      </c>
      <c r="Z186">
        <v>0</v>
      </c>
      <c r="AA186">
        <v>0</v>
      </c>
      <c r="AB186">
        <v>0</v>
      </c>
      <c r="AC186">
        <v>6.0678599999999996</v>
      </c>
      <c r="AD186">
        <v>2.5846399999999998</v>
      </c>
      <c r="AE186">
        <v>0</v>
      </c>
      <c r="AF186">
        <v>2.08</v>
      </c>
      <c r="AG186">
        <v>3.9</v>
      </c>
      <c r="AH186">
        <v>12.38</v>
      </c>
      <c r="AI186">
        <v>263.99</v>
      </c>
      <c r="AJ186">
        <v>0</v>
      </c>
      <c r="AK186">
        <v>0</v>
      </c>
      <c r="AL186">
        <v>49.947899999999997</v>
      </c>
      <c r="AM186">
        <v>0</v>
      </c>
      <c r="AO186">
        <v>1542.5262880000002</v>
      </c>
      <c r="AP186">
        <v>1542.5262880000002</v>
      </c>
      <c r="AQ186">
        <v>1483.7</v>
      </c>
      <c r="AR186">
        <v>0</v>
      </c>
      <c r="AS186">
        <v>0</v>
      </c>
      <c r="AT186" s="87">
        <v>0.96186367230326242</v>
      </c>
      <c r="AV186" t="s">
        <v>629</v>
      </c>
      <c r="BA186">
        <v>55.927899999999994</v>
      </c>
      <c r="BB186">
        <v>2.5846399999999998</v>
      </c>
      <c r="BC186">
        <v>236.6506</v>
      </c>
      <c r="BD186">
        <v>0</v>
      </c>
      <c r="BF186">
        <v>679.08910000000003</v>
      </c>
      <c r="BI186">
        <v>13.7127</v>
      </c>
      <c r="BJ186">
        <v>0</v>
      </c>
      <c r="BK186">
        <v>245.3031</v>
      </c>
      <c r="BL186">
        <v>1227.5825879999998</v>
      </c>
      <c r="BM186">
        <v>55.927899999999994</v>
      </c>
      <c r="BN186">
        <v>0</v>
      </c>
      <c r="BO186">
        <v>0</v>
      </c>
      <c r="BP186">
        <v>0</v>
      </c>
      <c r="BQ186" t="s">
        <v>625</v>
      </c>
      <c r="BR186" t="s">
        <v>625</v>
      </c>
      <c r="BS186">
        <v>1542.5262879999998</v>
      </c>
      <c r="BV186" s="87">
        <v>8.8897674591851116E-3</v>
      </c>
      <c r="BW186" s="87">
        <v>0</v>
      </c>
      <c r="BX186" s="87">
        <v>0.19528419213559622</v>
      </c>
      <c r="BY186" s="87">
        <v>0.79582604040521865</v>
      </c>
      <c r="CA186" s="87">
        <v>1</v>
      </c>
      <c r="CD186">
        <v>8.8897500000000001E-3</v>
      </c>
      <c r="CG186" s="87">
        <v>-1.7459185111534659E-8</v>
      </c>
      <c r="CH186" s="102">
        <v>0</v>
      </c>
    </row>
    <row r="187" spans="1:86" x14ac:dyDescent="0.35">
      <c r="A187" t="s">
        <v>287</v>
      </c>
      <c r="B187" t="s">
        <v>291</v>
      </c>
      <c r="C187">
        <v>0</v>
      </c>
      <c r="D187">
        <v>0</v>
      </c>
      <c r="E187">
        <v>0</v>
      </c>
      <c r="F187">
        <v>0</v>
      </c>
      <c r="G187">
        <v>0</v>
      </c>
      <c r="H187">
        <v>0</v>
      </c>
      <c r="I187">
        <v>9.1239899999999992</v>
      </c>
      <c r="J187">
        <v>0</v>
      </c>
      <c r="K187">
        <v>0</v>
      </c>
      <c r="L187">
        <v>12.311400000000001</v>
      </c>
      <c r="M187">
        <v>1.1023400000000001</v>
      </c>
      <c r="N187">
        <v>1.9844999999999999</v>
      </c>
      <c r="O187">
        <v>1.98644</v>
      </c>
      <c r="P187">
        <v>2.8622899999999998</v>
      </c>
      <c r="Q187">
        <v>0</v>
      </c>
      <c r="R187">
        <v>0</v>
      </c>
      <c r="S187">
        <v>0</v>
      </c>
      <c r="T187">
        <v>0</v>
      </c>
      <c r="U187">
        <v>0</v>
      </c>
      <c r="V187">
        <v>0</v>
      </c>
      <c r="W187">
        <v>0</v>
      </c>
      <c r="X187">
        <v>0</v>
      </c>
      <c r="Y187">
        <v>0</v>
      </c>
      <c r="Z187">
        <v>0</v>
      </c>
      <c r="AA187">
        <v>0</v>
      </c>
      <c r="AB187">
        <v>0</v>
      </c>
      <c r="AC187">
        <v>9.7859500000000002E-2</v>
      </c>
      <c r="AD187">
        <v>8.58487E-2</v>
      </c>
      <c r="AE187">
        <v>0</v>
      </c>
      <c r="AF187">
        <v>0</v>
      </c>
      <c r="AG187">
        <v>0</v>
      </c>
      <c r="AH187">
        <v>0</v>
      </c>
      <c r="AI187">
        <v>6.6840000000000002</v>
      </c>
      <c r="AJ187">
        <v>0</v>
      </c>
      <c r="AK187">
        <v>0</v>
      </c>
      <c r="AL187">
        <v>2.0775000000000001</v>
      </c>
      <c r="AM187">
        <v>0</v>
      </c>
      <c r="AO187">
        <v>38.3161682</v>
      </c>
      <c r="AP187">
        <v>38.3161682</v>
      </c>
      <c r="AQ187">
        <v>34.485999999999997</v>
      </c>
      <c r="AR187">
        <v>0</v>
      </c>
      <c r="AS187">
        <v>0</v>
      </c>
      <c r="AT187" s="87">
        <v>0.90003780701641234</v>
      </c>
      <c r="AV187" t="s">
        <v>629</v>
      </c>
      <c r="BA187">
        <v>2.0775000000000001</v>
      </c>
      <c r="BB187">
        <v>8.58487E-2</v>
      </c>
      <c r="BC187">
        <v>7.9355700000000002</v>
      </c>
      <c r="BD187">
        <v>0</v>
      </c>
      <c r="BF187">
        <v>20.430678200000003</v>
      </c>
      <c r="BI187">
        <v>0</v>
      </c>
      <c r="BJ187">
        <v>0</v>
      </c>
      <c r="BK187">
        <v>8.1192782000000001</v>
      </c>
      <c r="BL187">
        <v>28.119389999999999</v>
      </c>
      <c r="BM187">
        <v>2.0775000000000001</v>
      </c>
      <c r="BN187">
        <v>0</v>
      </c>
      <c r="BO187">
        <v>0</v>
      </c>
      <c r="BP187">
        <v>0</v>
      </c>
      <c r="BQ187" t="s">
        <v>625</v>
      </c>
      <c r="BR187" t="s">
        <v>625</v>
      </c>
      <c r="BS187">
        <v>38.3161682</v>
      </c>
      <c r="BV187" s="87">
        <v>0</v>
      </c>
      <c r="BW187" s="87">
        <v>0</v>
      </c>
      <c r="BX187" s="87">
        <v>0.26612207532798127</v>
      </c>
      <c r="BY187" s="87">
        <v>0.73387792467201873</v>
      </c>
      <c r="CA187" s="87">
        <v>1</v>
      </c>
      <c r="CD187">
        <v>0</v>
      </c>
      <c r="CG187" s="87">
        <v>0</v>
      </c>
      <c r="CH187" s="102">
        <v>0</v>
      </c>
    </row>
    <row r="188" spans="1:86" x14ac:dyDescent="0.35">
      <c r="A188" t="s">
        <v>292</v>
      </c>
      <c r="B188" t="s">
        <v>293</v>
      </c>
      <c r="C188">
        <v>0</v>
      </c>
      <c r="D188">
        <v>0</v>
      </c>
      <c r="E188">
        <v>0</v>
      </c>
      <c r="F188">
        <v>0</v>
      </c>
      <c r="G188">
        <v>0</v>
      </c>
      <c r="H188">
        <v>0</v>
      </c>
      <c r="I188">
        <v>0</v>
      </c>
      <c r="J188">
        <v>0</v>
      </c>
      <c r="K188">
        <v>0</v>
      </c>
      <c r="L188">
        <v>67.046800000000005</v>
      </c>
      <c r="M188">
        <v>33.581800000000001</v>
      </c>
      <c r="N188">
        <v>0</v>
      </c>
      <c r="O188">
        <v>0</v>
      </c>
      <c r="P188">
        <v>115.35599999999999</v>
      </c>
      <c r="Q188">
        <v>0</v>
      </c>
      <c r="R188">
        <v>0</v>
      </c>
      <c r="S188">
        <v>0</v>
      </c>
      <c r="T188">
        <v>0</v>
      </c>
      <c r="U188">
        <v>0</v>
      </c>
      <c r="V188">
        <v>0</v>
      </c>
      <c r="W188">
        <v>0</v>
      </c>
      <c r="X188">
        <v>0</v>
      </c>
      <c r="Y188">
        <v>0</v>
      </c>
      <c r="Z188">
        <v>0</v>
      </c>
      <c r="AA188">
        <v>0</v>
      </c>
      <c r="AB188">
        <v>0</v>
      </c>
      <c r="AC188">
        <v>4.3791599999999997</v>
      </c>
      <c r="AD188">
        <v>0</v>
      </c>
      <c r="AE188">
        <v>0</v>
      </c>
      <c r="AF188">
        <v>0</v>
      </c>
      <c r="AG188">
        <v>0</v>
      </c>
      <c r="AH188">
        <v>0</v>
      </c>
      <c r="AI188">
        <v>84.578999999999994</v>
      </c>
      <c r="AJ188">
        <v>0</v>
      </c>
      <c r="AK188">
        <v>0</v>
      </c>
      <c r="AL188">
        <v>10.7745</v>
      </c>
      <c r="AM188">
        <v>44.466999999999999</v>
      </c>
      <c r="AO188">
        <v>315.71726000000001</v>
      </c>
      <c r="AP188">
        <v>360.18425999999999</v>
      </c>
      <c r="AQ188">
        <v>336.887</v>
      </c>
      <c r="AR188">
        <v>118.39</v>
      </c>
      <c r="AS188">
        <v>118.38500000000001</v>
      </c>
      <c r="AT188" s="87">
        <v>0.93531849503917797</v>
      </c>
      <c r="AV188" t="s">
        <v>629</v>
      </c>
      <c r="BA188">
        <v>10.7745</v>
      </c>
      <c r="BB188">
        <v>0</v>
      </c>
      <c r="BC188">
        <v>148.93779999999998</v>
      </c>
      <c r="BD188">
        <v>0</v>
      </c>
      <c r="BF188">
        <v>220.36376000000001</v>
      </c>
      <c r="BI188">
        <v>0</v>
      </c>
      <c r="BJ188">
        <v>0</v>
      </c>
      <c r="BK188">
        <v>153.31695999999999</v>
      </c>
      <c r="BL188">
        <v>151.6258</v>
      </c>
      <c r="BM188">
        <v>10.7745</v>
      </c>
      <c r="BN188">
        <v>0</v>
      </c>
      <c r="BO188">
        <v>0</v>
      </c>
      <c r="BP188">
        <v>44.466999999999999</v>
      </c>
      <c r="BQ188">
        <v>0</v>
      </c>
      <c r="BR188">
        <v>23.631</v>
      </c>
      <c r="BS188">
        <v>360.18425999999999</v>
      </c>
      <c r="BV188" s="87">
        <v>0</v>
      </c>
      <c r="BW188" s="87">
        <v>5.7848169156531154E-2</v>
      </c>
      <c r="BX188" s="87">
        <v>0.45557643190737979</v>
      </c>
      <c r="BY188" s="87">
        <v>0.48657539893608898</v>
      </c>
      <c r="CA188" s="87">
        <v>1</v>
      </c>
      <c r="CD188">
        <v>0</v>
      </c>
      <c r="CG188" s="87">
        <v>0</v>
      </c>
      <c r="CH188" s="102">
        <v>0</v>
      </c>
    </row>
    <row r="189" spans="1:86" x14ac:dyDescent="0.35">
      <c r="A189" t="s">
        <v>292</v>
      </c>
      <c r="B189" t="s">
        <v>294</v>
      </c>
      <c r="C189">
        <v>0</v>
      </c>
      <c r="D189">
        <v>0</v>
      </c>
      <c r="E189">
        <v>0</v>
      </c>
      <c r="F189">
        <v>0</v>
      </c>
      <c r="G189">
        <v>0</v>
      </c>
      <c r="H189">
        <v>0</v>
      </c>
      <c r="I189">
        <v>0</v>
      </c>
      <c r="J189">
        <v>0</v>
      </c>
      <c r="K189">
        <v>0</v>
      </c>
      <c r="L189">
        <v>0</v>
      </c>
      <c r="M189">
        <v>0</v>
      </c>
      <c r="N189">
        <v>45.475999999999999</v>
      </c>
      <c r="O189">
        <v>0</v>
      </c>
      <c r="P189">
        <v>2.2915999999999999</v>
      </c>
      <c r="Q189">
        <v>0</v>
      </c>
      <c r="R189">
        <v>0</v>
      </c>
      <c r="S189">
        <v>0</v>
      </c>
      <c r="T189">
        <v>0</v>
      </c>
      <c r="U189">
        <v>0</v>
      </c>
      <c r="V189">
        <v>0</v>
      </c>
      <c r="W189">
        <v>0</v>
      </c>
      <c r="X189">
        <v>0</v>
      </c>
      <c r="Y189">
        <v>0</v>
      </c>
      <c r="Z189">
        <v>0</v>
      </c>
      <c r="AA189">
        <v>0</v>
      </c>
      <c r="AB189">
        <v>0</v>
      </c>
      <c r="AC189">
        <v>0</v>
      </c>
      <c r="AD189">
        <v>0</v>
      </c>
      <c r="AE189">
        <v>0</v>
      </c>
      <c r="AF189">
        <v>0</v>
      </c>
      <c r="AG189">
        <v>0</v>
      </c>
      <c r="AH189">
        <v>0</v>
      </c>
      <c r="AI189">
        <v>21.016999999999999</v>
      </c>
      <c r="AJ189">
        <v>0</v>
      </c>
      <c r="AK189">
        <v>0</v>
      </c>
      <c r="AL189">
        <v>1.87253</v>
      </c>
      <c r="AM189">
        <v>0</v>
      </c>
      <c r="AO189">
        <v>70.657129999999995</v>
      </c>
      <c r="AP189">
        <v>70.657129999999995</v>
      </c>
      <c r="AQ189">
        <v>69.188000000000002</v>
      </c>
      <c r="AR189">
        <v>0</v>
      </c>
      <c r="AS189">
        <v>0</v>
      </c>
      <c r="AT189" s="87">
        <v>0.97920761853757732</v>
      </c>
      <c r="AV189" t="s">
        <v>629</v>
      </c>
      <c r="BA189">
        <v>1.87253</v>
      </c>
      <c r="BB189">
        <v>0</v>
      </c>
      <c r="BC189">
        <v>47.767600000000002</v>
      </c>
      <c r="BD189">
        <v>0</v>
      </c>
      <c r="BF189">
        <v>47.767600000000002</v>
      </c>
      <c r="BI189">
        <v>0</v>
      </c>
      <c r="BJ189">
        <v>0</v>
      </c>
      <c r="BK189">
        <v>47.767600000000002</v>
      </c>
      <c r="BL189">
        <v>21.016999999999999</v>
      </c>
      <c r="BM189">
        <v>1.87253</v>
      </c>
      <c r="BN189">
        <v>0</v>
      </c>
      <c r="BO189">
        <v>0</v>
      </c>
      <c r="BP189">
        <v>0</v>
      </c>
      <c r="BQ189" t="s">
        <v>625</v>
      </c>
      <c r="BR189" t="s">
        <v>625</v>
      </c>
      <c r="BS189">
        <v>70.657129999999995</v>
      </c>
      <c r="BV189" s="87">
        <v>0</v>
      </c>
      <c r="BW189" s="87">
        <v>0</v>
      </c>
      <c r="BX189" s="87">
        <v>0.70254948085210933</v>
      </c>
      <c r="BY189" s="87">
        <v>0.29745051914789067</v>
      </c>
      <c r="CA189" s="87">
        <v>1</v>
      </c>
      <c r="CD189">
        <v>0</v>
      </c>
      <c r="CG189" s="87">
        <v>0</v>
      </c>
      <c r="CH189" s="102">
        <v>0</v>
      </c>
    </row>
    <row r="190" spans="1:86" x14ac:dyDescent="0.35">
      <c r="A190" t="s">
        <v>44</v>
      </c>
      <c r="B190" t="s">
        <v>45</v>
      </c>
      <c r="C190">
        <v>74.598399999999998</v>
      </c>
      <c r="D190">
        <v>2.4468800000000002</v>
      </c>
      <c r="E190">
        <v>0</v>
      </c>
      <c r="F190">
        <v>0</v>
      </c>
      <c r="G190">
        <v>0</v>
      </c>
      <c r="H190">
        <v>0</v>
      </c>
      <c r="I190">
        <v>662.77300000000002</v>
      </c>
      <c r="J190">
        <v>0</v>
      </c>
      <c r="K190">
        <v>0</v>
      </c>
      <c r="L190">
        <v>35.345399999999998</v>
      </c>
      <c r="M190">
        <v>0</v>
      </c>
      <c r="N190">
        <v>27.857900000000001</v>
      </c>
      <c r="O190">
        <v>0</v>
      </c>
      <c r="P190">
        <v>0</v>
      </c>
      <c r="Q190">
        <v>0</v>
      </c>
      <c r="R190">
        <v>0</v>
      </c>
      <c r="S190">
        <v>0</v>
      </c>
      <c r="T190">
        <v>0</v>
      </c>
      <c r="U190">
        <v>0</v>
      </c>
      <c r="V190">
        <v>0</v>
      </c>
      <c r="W190">
        <v>25.1</v>
      </c>
      <c r="X190">
        <v>0</v>
      </c>
      <c r="Y190">
        <v>0</v>
      </c>
      <c r="Z190">
        <v>0</v>
      </c>
      <c r="AA190">
        <v>0</v>
      </c>
      <c r="AB190">
        <v>0</v>
      </c>
      <c r="AC190">
        <v>0</v>
      </c>
      <c r="AD190">
        <v>0</v>
      </c>
      <c r="AE190">
        <v>0</v>
      </c>
      <c r="AF190">
        <v>0</v>
      </c>
      <c r="AG190">
        <v>0</v>
      </c>
      <c r="AH190">
        <v>0</v>
      </c>
      <c r="AI190">
        <v>84.2</v>
      </c>
      <c r="AJ190">
        <v>0</v>
      </c>
      <c r="AK190">
        <v>0</v>
      </c>
      <c r="AL190">
        <v>39.133000000000003</v>
      </c>
      <c r="AM190">
        <v>0</v>
      </c>
      <c r="AO190">
        <v>951.45458000000008</v>
      </c>
      <c r="AP190">
        <v>951.45458000000008</v>
      </c>
      <c r="AQ190">
        <v>881.2</v>
      </c>
      <c r="AR190">
        <v>0</v>
      </c>
      <c r="AS190">
        <v>0</v>
      </c>
      <c r="AT190" s="87">
        <v>0.9261608683411876</v>
      </c>
      <c r="AV190" t="s">
        <v>629</v>
      </c>
      <c r="BA190">
        <v>39.133000000000003</v>
      </c>
      <c r="BB190">
        <v>0</v>
      </c>
      <c r="BC190">
        <v>27.857900000000001</v>
      </c>
      <c r="BD190">
        <v>0</v>
      </c>
      <c r="BF190">
        <v>88.303300000000007</v>
      </c>
      <c r="BI190">
        <v>77.045279999999991</v>
      </c>
      <c r="BJ190">
        <v>0</v>
      </c>
      <c r="BK190">
        <v>52.957900000000002</v>
      </c>
      <c r="BL190">
        <v>782.31840000000011</v>
      </c>
      <c r="BM190">
        <v>39.133000000000003</v>
      </c>
      <c r="BN190">
        <v>0</v>
      </c>
      <c r="BO190">
        <v>0</v>
      </c>
      <c r="BP190">
        <v>0</v>
      </c>
      <c r="BQ190" t="s">
        <v>625</v>
      </c>
      <c r="BR190" t="s">
        <v>625</v>
      </c>
      <c r="BS190">
        <v>951.45458000000008</v>
      </c>
      <c r="BV190" s="87">
        <v>8.097630892690641E-2</v>
      </c>
      <c r="BW190" s="87">
        <v>0</v>
      </c>
      <c r="BX190" s="87">
        <v>9.6789591364413841E-2</v>
      </c>
      <c r="BY190" s="87">
        <v>0.82223409970867978</v>
      </c>
      <c r="CA190" s="87">
        <v>1</v>
      </c>
      <c r="CD190">
        <v>8.0976300000000001E-2</v>
      </c>
      <c r="CG190" s="87">
        <v>-8.9269064085240046E-9</v>
      </c>
      <c r="CH190" s="102">
        <v>0</v>
      </c>
    </row>
    <row r="191" spans="1:86" x14ac:dyDescent="0.35">
      <c r="A191" t="s">
        <v>44</v>
      </c>
      <c r="B191" t="s">
        <v>47</v>
      </c>
      <c r="C191">
        <v>74.640199999999993</v>
      </c>
      <c r="D191">
        <v>1.8464700000000001</v>
      </c>
      <c r="E191">
        <v>0</v>
      </c>
      <c r="F191">
        <v>0</v>
      </c>
      <c r="G191">
        <v>0</v>
      </c>
      <c r="H191">
        <v>0</v>
      </c>
      <c r="I191">
        <v>662.77499999999998</v>
      </c>
      <c r="J191">
        <v>0</v>
      </c>
      <c r="K191">
        <v>0</v>
      </c>
      <c r="L191">
        <v>35.3367</v>
      </c>
      <c r="M191">
        <v>0</v>
      </c>
      <c r="N191">
        <v>27.850999999999999</v>
      </c>
      <c r="O191">
        <v>0</v>
      </c>
      <c r="P191">
        <v>0</v>
      </c>
      <c r="Q191">
        <v>0</v>
      </c>
      <c r="R191">
        <v>0</v>
      </c>
      <c r="S191">
        <v>0</v>
      </c>
      <c r="T191">
        <v>0</v>
      </c>
      <c r="U191">
        <v>0</v>
      </c>
      <c r="V191">
        <v>0</v>
      </c>
      <c r="W191">
        <v>23.1</v>
      </c>
      <c r="X191">
        <v>0</v>
      </c>
      <c r="Y191">
        <v>0</v>
      </c>
      <c r="Z191">
        <v>0</v>
      </c>
      <c r="AA191">
        <v>0</v>
      </c>
      <c r="AB191">
        <v>0</v>
      </c>
      <c r="AC191">
        <v>0</v>
      </c>
      <c r="AD191">
        <v>0</v>
      </c>
      <c r="AE191">
        <v>0</v>
      </c>
      <c r="AF191">
        <v>0</v>
      </c>
      <c r="AG191">
        <v>0</v>
      </c>
      <c r="AH191">
        <v>0</v>
      </c>
      <c r="AI191">
        <v>24.2</v>
      </c>
      <c r="AJ191">
        <v>0</v>
      </c>
      <c r="AK191">
        <v>0</v>
      </c>
      <c r="AL191">
        <v>39.125399999999999</v>
      </c>
      <c r="AM191">
        <v>0</v>
      </c>
      <c r="AO191">
        <v>888.87477000000001</v>
      </c>
      <c r="AP191">
        <v>888.87477000000001</v>
      </c>
      <c r="AQ191">
        <v>827.9</v>
      </c>
      <c r="AR191">
        <v>0</v>
      </c>
      <c r="AS191">
        <v>0</v>
      </c>
      <c r="AT191" s="87">
        <v>0.9314022941611898</v>
      </c>
      <c r="AV191" t="s">
        <v>629</v>
      </c>
      <c r="BA191">
        <v>39.125399999999999</v>
      </c>
      <c r="BB191">
        <v>0</v>
      </c>
      <c r="BC191">
        <v>27.850999999999999</v>
      </c>
      <c r="BD191">
        <v>0</v>
      </c>
      <c r="BF191">
        <v>86.287700000000001</v>
      </c>
      <c r="BI191">
        <v>76.486669999999989</v>
      </c>
      <c r="BJ191">
        <v>0</v>
      </c>
      <c r="BK191">
        <v>50.951000000000001</v>
      </c>
      <c r="BL191">
        <v>722.31169999999997</v>
      </c>
      <c r="BM191">
        <v>39.125399999999999</v>
      </c>
      <c r="BN191">
        <v>0</v>
      </c>
      <c r="BO191">
        <v>0</v>
      </c>
      <c r="BP191">
        <v>0</v>
      </c>
      <c r="BQ191" t="s">
        <v>625</v>
      </c>
      <c r="BR191" t="s">
        <v>625</v>
      </c>
      <c r="BS191">
        <v>888.87477000000001</v>
      </c>
      <c r="BV191" s="87">
        <v>8.6048870528747254E-2</v>
      </c>
      <c r="BW191" s="87">
        <v>0</v>
      </c>
      <c r="BX191" s="87">
        <v>0.10133755962046263</v>
      </c>
      <c r="BY191" s="87">
        <v>0.81261356985079003</v>
      </c>
      <c r="CA191" s="87">
        <v>0.99999999999999989</v>
      </c>
      <c r="CD191">
        <v>8.6048899999999998E-2</v>
      </c>
      <c r="CG191" s="87">
        <v>2.9471252743773491E-8</v>
      </c>
      <c r="CH191" s="102">
        <v>0</v>
      </c>
    </row>
    <row r="192" spans="1:86" x14ac:dyDescent="0.35">
      <c r="A192" t="s">
        <v>44</v>
      </c>
      <c r="B192" t="s">
        <v>48</v>
      </c>
      <c r="C192">
        <v>0</v>
      </c>
      <c r="D192">
        <v>0</v>
      </c>
      <c r="E192">
        <v>0</v>
      </c>
      <c r="F192">
        <v>0</v>
      </c>
      <c r="G192">
        <v>0</v>
      </c>
      <c r="H192">
        <v>0</v>
      </c>
      <c r="I192">
        <v>0</v>
      </c>
      <c r="J192">
        <v>0</v>
      </c>
      <c r="K192">
        <v>0</v>
      </c>
      <c r="L192">
        <v>0</v>
      </c>
      <c r="M192">
        <v>0</v>
      </c>
      <c r="N192">
        <v>0</v>
      </c>
      <c r="O192">
        <v>0</v>
      </c>
      <c r="P192">
        <v>0</v>
      </c>
      <c r="Q192">
        <v>0</v>
      </c>
      <c r="R192">
        <v>0</v>
      </c>
      <c r="S192">
        <v>0</v>
      </c>
      <c r="T192">
        <v>0</v>
      </c>
      <c r="U192">
        <v>0</v>
      </c>
      <c r="V192">
        <v>0</v>
      </c>
      <c r="W192">
        <v>2</v>
      </c>
      <c r="X192">
        <v>0</v>
      </c>
      <c r="Y192">
        <v>0</v>
      </c>
      <c r="Z192">
        <v>0</v>
      </c>
      <c r="AA192">
        <v>0</v>
      </c>
      <c r="AB192">
        <v>0</v>
      </c>
      <c r="AC192">
        <v>0</v>
      </c>
      <c r="AD192">
        <v>0</v>
      </c>
      <c r="AE192">
        <v>0</v>
      </c>
      <c r="AF192">
        <v>0</v>
      </c>
      <c r="AG192">
        <v>0</v>
      </c>
      <c r="AH192">
        <v>0</v>
      </c>
      <c r="AI192">
        <v>60</v>
      </c>
      <c r="AJ192">
        <v>0</v>
      </c>
      <c r="AK192">
        <v>0</v>
      </c>
      <c r="AL192">
        <v>1.599</v>
      </c>
      <c r="AM192">
        <v>0</v>
      </c>
      <c r="AO192">
        <v>63.598999999999997</v>
      </c>
      <c r="AP192">
        <v>63.598999999999997</v>
      </c>
      <c r="AQ192">
        <v>53.3</v>
      </c>
      <c r="AR192">
        <v>0</v>
      </c>
      <c r="AS192">
        <v>0</v>
      </c>
      <c r="AT192" s="87">
        <v>0.8380634915643328</v>
      </c>
      <c r="AV192" t="s">
        <v>629</v>
      </c>
      <c r="BA192">
        <v>1.599</v>
      </c>
      <c r="BB192">
        <v>0</v>
      </c>
      <c r="BC192">
        <v>0</v>
      </c>
      <c r="BD192">
        <v>0</v>
      </c>
      <c r="BF192">
        <v>2</v>
      </c>
      <c r="BI192">
        <v>0</v>
      </c>
      <c r="BJ192">
        <v>0</v>
      </c>
      <c r="BK192">
        <v>2</v>
      </c>
      <c r="BL192">
        <v>60</v>
      </c>
      <c r="BM192">
        <v>1.599</v>
      </c>
      <c r="BN192">
        <v>0</v>
      </c>
      <c r="BO192">
        <v>0</v>
      </c>
      <c r="BP192">
        <v>0</v>
      </c>
      <c r="BQ192" t="s">
        <v>625</v>
      </c>
      <c r="BR192" t="s">
        <v>625</v>
      </c>
      <c r="BS192">
        <v>63.598999999999997</v>
      </c>
      <c r="BV192" s="87">
        <v>0</v>
      </c>
      <c r="BW192" s="87">
        <v>0</v>
      </c>
      <c r="BX192" s="87">
        <v>5.6588940077674184E-2</v>
      </c>
      <c r="BY192" s="87">
        <v>0.94341105992232588</v>
      </c>
      <c r="CA192" s="87">
        <v>1</v>
      </c>
      <c r="CD192">
        <v>0</v>
      </c>
      <c r="CG192" s="87">
        <v>0</v>
      </c>
      <c r="CH192" s="102">
        <v>0</v>
      </c>
    </row>
    <row r="193" spans="1:86" x14ac:dyDescent="0.35">
      <c r="A193" t="s">
        <v>44</v>
      </c>
      <c r="B193" t="s">
        <v>46</v>
      </c>
      <c r="C193">
        <v>0.20678199999999999</v>
      </c>
      <c r="D193">
        <v>4.1209300000000004</v>
      </c>
      <c r="E193">
        <v>0</v>
      </c>
      <c r="F193">
        <v>25.488199999999999</v>
      </c>
      <c r="G193">
        <v>0</v>
      </c>
      <c r="H193">
        <v>0</v>
      </c>
      <c r="I193">
        <v>106.279</v>
      </c>
      <c r="J193">
        <v>0</v>
      </c>
      <c r="K193">
        <v>0</v>
      </c>
      <c r="L193">
        <v>59.531999999999996</v>
      </c>
      <c r="M193">
        <v>69.638099999999994</v>
      </c>
      <c r="N193">
        <v>113.858</v>
      </c>
      <c r="O193">
        <v>116.175</v>
      </c>
      <c r="P193">
        <v>147.44399999999999</v>
      </c>
      <c r="Q193">
        <v>0</v>
      </c>
      <c r="R193">
        <v>0</v>
      </c>
      <c r="S193">
        <v>0</v>
      </c>
      <c r="T193">
        <v>0</v>
      </c>
      <c r="U193">
        <v>0</v>
      </c>
      <c r="V193">
        <v>0</v>
      </c>
      <c r="W193">
        <v>2.8</v>
      </c>
      <c r="X193">
        <v>0</v>
      </c>
      <c r="Y193">
        <v>0</v>
      </c>
      <c r="Z193">
        <v>0</v>
      </c>
      <c r="AA193">
        <v>0</v>
      </c>
      <c r="AB193">
        <v>0</v>
      </c>
      <c r="AC193">
        <v>0</v>
      </c>
      <c r="AD193">
        <v>9.1577599999999997</v>
      </c>
      <c r="AE193">
        <v>39.087600000000002</v>
      </c>
      <c r="AF193">
        <v>0.3</v>
      </c>
      <c r="AG193">
        <v>17.100000000000001</v>
      </c>
      <c r="AH193">
        <v>44.1</v>
      </c>
      <c r="AI193">
        <v>178.8</v>
      </c>
      <c r="AJ193">
        <v>144.6</v>
      </c>
      <c r="AK193">
        <v>0</v>
      </c>
      <c r="AL193">
        <v>62.983699999999999</v>
      </c>
      <c r="AM193">
        <v>0</v>
      </c>
      <c r="AO193">
        <v>1141.6710719999999</v>
      </c>
      <c r="AP193">
        <v>1141.6710719999999</v>
      </c>
      <c r="AQ193">
        <v>1028.5999999999999</v>
      </c>
      <c r="AR193">
        <v>0</v>
      </c>
      <c r="AS193">
        <v>0</v>
      </c>
      <c r="AT193" s="87">
        <v>0.90096002712767342</v>
      </c>
      <c r="AV193" t="s">
        <v>629</v>
      </c>
      <c r="BA193">
        <v>80.383700000000005</v>
      </c>
      <c r="BB193">
        <v>9.1577599999999997</v>
      </c>
      <c r="BC193">
        <v>447.11509999999998</v>
      </c>
      <c r="BD193">
        <v>0</v>
      </c>
      <c r="BF193">
        <v>518.60486000000003</v>
      </c>
      <c r="BI193">
        <v>29.815911999999997</v>
      </c>
      <c r="BJ193">
        <v>39.087600000000002</v>
      </c>
      <c r="BK193">
        <v>459.07285999999999</v>
      </c>
      <c r="BL193">
        <v>533.31100000000004</v>
      </c>
      <c r="BM193">
        <v>80.383700000000005</v>
      </c>
      <c r="BN193">
        <v>0</v>
      </c>
      <c r="BO193">
        <v>0</v>
      </c>
      <c r="BP193">
        <v>0</v>
      </c>
      <c r="BQ193" t="s">
        <v>625</v>
      </c>
      <c r="BR193" t="s">
        <v>625</v>
      </c>
      <c r="BS193">
        <v>1141.6710720000001</v>
      </c>
      <c r="BV193" s="87">
        <v>2.6116026525720707E-2</v>
      </c>
      <c r="BW193" s="87">
        <v>3.4237181758074713E-2</v>
      </c>
      <c r="BX193" s="87">
        <v>0.47251487160392897</v>
      </c>
      <c r="BY193" s="87">
        <v>0.46713192011227556</v>
      </c>
      <c r="CA193" s="87">
        <v>0.99999999999999989</v>
      </c>
      <c r="CD193">
        <v>2.6116E-2</v>
      </c>
      <c r="CG193" s="87">
        <v>-2.6525720706743749E-8</v>
      </c>
      <c r="CH193" s="102">
        <v>0</v>
      </c>
    </row>
    <row r="194" spans="1:86" x14ac:dyDescent="0.35">
      <c r="A194" t="s">
        <v>44</v>
      </c>
      <c r="B194" t="s">
        <v>49</v>
      </c>
      <c r="C194">
        <v>0.20679800000000001</v>
      </c>
      <c r="D194">
        <v>4.1209300000000004</v>
      </c>
      <c r="E194">
        <v>0</v>
      </c>
      <c r="F194">
        <v>25.488600000000002</v>
      </c>
      <c r="G194">
        <v>0</v>
      </c>
      <c r="H194">
        <v>0</v>
      </c>
      <c r="I194">
        <v>106.279</v>
      </c>
      <c r="J194">
        <v>0</v>
      </c>
      <c r="K194">
        <v>0</v>
      </c>
      <c r="L194">
        <v>59.536099999999998</v>
      </c>
      <c r="M194">
        <v>69.642799999999994</v>
      </c>
      <c r="N194">
        <v>70.763499999999993</v>
      </c>
      <c r="O194">
        <v>116.18300000000001</v>
      </c>
      <c r="P194">
        <v>28.6</v>
      </c>
      <c r="Q194">
        <v>0</v>
      </c>
      <c r="R194">
        <v>0</v>
      </c>
      <c r="S194">
        <v>0</v>
      </c>
      <c r="T194">
        <v>0</v>
      </c>
      <c r="U194">
        <v>0</v>
      </c>
      <c r="V194">
        <v>0</v>
      </c>
      <c r="W194">
        <v>2.8</v>
      </c>
      <c r="X194">
        <v>0</v>
      </c>
      <c r="Y194">
        <v>0</v>
      </c>
      <c r="Z194">
        <v>0</v>
      </c>
      <c r="AA194">
        <v>0</v>
      </c>
      <c r="AB194">
        <v>0</v>
      </c>
      <c r="AC194">
        <v>0</v>
      </c>
      <c r="AD194">
        <v>9.1584199999999996</v>
      </c>
      <c r="AE194">
        <v>39.090400000000002</v>
      </c>
      <c r="AF194">
        <v>0.3</v>
      </c>
      <c r="AG194">
        <v>17.100000000000001</v>
      </c>
      <c r="AH194">
        <v>44.1</v>
      </c>
      <c r="AI194">
        <v>178.8</v>
      </c>
      <c r="AJ194">
        <v>144.6</v>
      </c>
      <c r="AK194">
        <v>0</v>
      </c>
      <c r="AL194">
        <v>53.698999999999998</v>
      </c>
      <c r="AM194">
        <v>0</v>
      </c>
      <c r="AO194">
        <v>970.46854800000006</v>
      </c>
      <c r="AP194">
        <v>970.46854800000006</v>
      </c>
      <c r="AQ194">
        <v>876.7</v>
      </c>
      <c r="AR194">
        <v>0</v>
      </c>
      <c r="AS194">
        <v>0</v>
      </c>
      <c r="AT194" s="87">
        <v>0.90337806599374715</v>
      </c>
      <c r="AV194" t="s">
        <v>629</v>
      </c>
      <c r="BA194">
        <v>71.099000000000004</v>
      </c>
      <c r="BB194">
        <v>9.1584199999999996</v>
      </c>
      <c r="BC194">
        <v>285.1893</v>
      </c>
      <c r="BD194">
        <v>0</v>
      </c>
      <c r="BF194">
        <v>356.68382000000003</v>
      </c>
      <c r="BI194">
        <v>29.816328000000002</v>
      </c>
      <c r="BJ194">
        <v>39.090400000000002</v>
      </c>
      <c r="BK194">
        <v>297.14771999999999</v>
      </c>
      <c r="BL194">
        <v>533.31510000000003</v>
      </c>
      <c r="BM194">
        <v>71.099000000000004</v>
      </c>
      <c r="BN194">
        <v>0</v>
      </c>
      <c r="BO194">
        <v>0</v>
      </c>
      <c r="BP194">
        <v>0</v>
      </c>
      <c r="BQ194" t="s">
        <v>625</v>
      </c>
      <c r="BR194" t="s">
        <v>625</v>
      </c>
      <c r="BS194">
        <v>970.46854800000006</v>
      </c>
      <c r="BV194" s="87">
        <v>3.0723641751654172E-2</v>
      </c>
      <c r="BW194" s="87">
        <v>4.0279924661710931E-2</v>
      </c>
      <c r="BX194" s="87">
        <v>0.37945250339014591</v>
      </c>
      <c r="BY194" s="87">
        <v>0.54954393019648895</v>
      </c>
      <c r="CA194" s="87">
        <v>1</v>
      </c>
      <c r="CD194">
        <v>3.07236E-2</v>
      </c>
      <c r="CG194" s="87">
        <v>-4.1751654172167418E-8</v>
      </c>
      <c r="CH194" s="102">
        <v>0</v>
      </c>
    </row>
    <row r="195" spans="1:86" x14ac:dyDescent="0.35">
      <c r="A195" t="s">
        <v>44</v>
      </c>
      <c r="B195" t="s">
        <v>50</v>
      </c>
      <c r="C195">
        <v>0</v>
      </c>
      <c r="D195">
        <v>0</v>
      </c>
      <c r="E195">
        <v>0</v>
      </c>
      <c r="F195">
        <v>0</v>
      </c>
      <c r="G195">
        <v>0</v>
      </c>
      <c r="H195">
        <v>0</v>
      </c>
      <c r="I195">
        <v>0</v>
      </c>
      <c r="J195">
        <v>0</v>
      </c>
      <c r="K195">
        <v>0</v>
      </c>
      <c r="L195">
        <v>0</v>
      </c>
      <c r="M195">
        <v>0</v>
      </c>
      <c r="N195">
        <v>43.102899999999998</v>
      </c>
      <c r="O195">
        <v>0</v>
      </c>
      <c r="P195">
        <v>118.857</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9.2520799999999994</v>
      </c>
      <c r="AM195">
        <v>0</v>
      </c>
      <c r="AO195">
        <v>171.21198000000001</v>
      </c>
      <c r="AP195">
        <v>171.21198000000001</v>
      </c>
      <c r="AQ195">
        <v>152</v>
      </c>
      <c r="AR195">
        <v>0</v>
      </c>
      <c r="AS195">
        <v>0</v>
      </c>
      <c r="AT195" s="87">
        <v>0.88778834284843844</v>
      </c>
      <c r="AV195" t="s">
        <v>629</v>
      </c>
      <c r="BA195">
        <v>9.2520799999999994</v>
      </c>
      <c r="BB195">
        <v>0</v>
      </c>
      <c r="BC195">
        <v>161.9599</v>
      </c>
      <c r="BD195">
        <v>0</v>
      </c>
      <c r="BF195">
        <v>161.9599</v>
      </c>
      <c r="BI195">
        <v>0</v>
      </c>
      <c r="BJ195">
        <v>0</v>
      </c>
      <c r="BK195">
        <v>161.9599</v>
      </c>
      <c r="BL195">
        <v>0</v>
      </c>
      <c r="BM195">
        <v>9.2520799999999994</v>
      </c>
      <c r="BN195">
        <v>0</v>
      </c>
      <c r="BO195">
        <v>0</v>
      </c>
      <c r="BP195">
        <v>0</v>
      </c>
      <c r="BQ195" t="s">
        <v>625</v>
      </c>
      <c r="BR195" t="s">
        <v>625</v>
      </c>
      <c r="BS195">
        <v>171.21198000000001</v>
      </c>
      <c r="BV195" s="87">
        <v>0</v>
      </c>
      <c r="BW195" s="87">
        <v>0</v>
      </c>
      <c r="BX195" s="87">
        <v>1</v>
      </c>
      <c r="BY195" s="87">
        <v>0</v>
      </c>
      <c r="CA195" s="87">
        <v>1</v>
      </c>
      <c r="CD195">
        <v>0</v>
      </c>
      <c r="CG195" s="87">
        <v>0</v>
      </c>
      <c r="CH195" s="102">
        <v>0</v>
      </c>
    </row>
    <row r="196" spans="1:86" x14ac:dyDescent="0.35">
      <c r="A196" t="s">
        <v>583</v>
      </c>
      <c r="B196" t="s">
        <v>594</v>
      </c>
      <c r="C196">
        <v>0</v>
      </c>
      <c r="D196">
        <v>6.0999999999999999E-2</v>
      </c>
      <c r="E196">
        <v>0</v>
      </c>
      <c r="F196">
        <v>0</v>
      </c>
      <c r="G196">
        <v>0</v>
      </c>
      <c r="H196">
        <v>0</v>
      </c>
      <c r="I196">
        <v>0</v>
      </c>
      <c r="J196">
        <v>0</v>
      </c>
      <c r="K196">
        <v>0</v>
      </c>
      <c r="L196">
        <v>0</v>
      </c>
      <c r="M196">
        <v>0</v>
      </c>
      <c r="N196">
        <v>0</v>
      </c>
      <c r="O196">
        <v>0</v>
      </c>
      <c r="P196">
        <v>0</v>
      </c>
      <c r="Q196">
        <v>0</v>
      </c>
      <c r="R196">
        <v>4.4240000000000004</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4.4999999999999998E-2</v>
      </c>
      <c r="AM196">
        <v>0</v>
      </c>
      <c r="AO196">
        <v>4.53</v>
      </c>
      <c r="AP196">
        <v>4.53</v>
      </c>
      <c r="AQ196">
        <v>3.75</v>
      </c>
      <c r="AR196">
        <v>0</v>
      </c>
      <c r="AS196">
        <v>0</v>
      </c>
      <c r="AT196" s="87">
        <v>0.82781456953642385</v>
      </c>
      <c r="AV196" t="s">
        <v>629</v>
      </c>
      <c r="BA196">
        <v>4.4999999999999998E-2</v>
      </c>
      <c r="BB196">
        <v>0</v>
      </c>
      <c r="BC196">
        <v>0</v>
      </c>
      <c r="BD196">
        <v>4.4240000000000004</v>
      </c>
      <c r="BF196">
        <v>4.4240000000000004</v>
      </c>
      <c r="BI196">
        <v>6.0999999999999999E-2</v>
      </c>
      <c r="BJ196">
        <v>0</v>
      </c>
      <c r="BK196">
        <v>4.4240000000000004</v>
      </c>
      <c r="BL196">
        <v>0</v>
      </c>
      <c r="BM196">
        <v>4.4999999999999998E-2</v>
      </c>
      <c r="BN196">
        <v>0</v>
      </c>
      <c r="BO196">
        <v>1</v>
      </c>
      <c r="BP196">
        <v>0</v>
      </c>
      <c r="BQ196" t="s">
        <v>625</v>
      </c>
      <c r="BR196" t="s">
        <v>625</v>
      </c>
      <c r="BS196">
        <v>4.53</v>
      </c>
      <c r="BV196" s="87">
        <v>1.346578366445916E-2</v>
      </c>
      <c r="BW196" s="87">
        <v>9.9337748344370848E-3</v>
      </c>
      <c r="BX196" s="87">
        <v>0.97660044150110381</v>
      </c>
      <c r="BY196" s="87">
        <v>0</v>
      </c>
      <c r="CA196" s="87">
        <v>1</v>
      </c>
      <c r="CD196">
        <v>1.34658E-2</v>
      </c>
      <c r="CG196" s="87">
        <v>1.6335540840156648E-8</v>
      </c>
      <c r="CH196" s="102">
        <v>0</v>
      </c>
    </row>
    <row r="197" spans="1:86" x14ac:dyDescent="0.35">
      <c r="A197" t="s">
        <v>583</v>
      </c>
      <c r="B197" t="s">
        <v>584</v>
      </c>
      <c r="C197">
        <v>0</v>
      </c>
      <c r="D197">
        <v>0</v>
      </c>
      <c r="E197">
        <v>0</v>
      </c>
      <c r="F197">
        <v>0</v>
      </c>
      <c r="G197">
        <v>0</v>
      </c>
      <c r="H197">
        <v>0</v>
      </c>
      <c r="I197">
        <v>0</v>
      </c>
      <c r="J197">
        <v>0</v>
      </c>
      <c r="K197">
        <v>0</v>
      </c>
      <c r="L197">
        <v>0.45500000000000002</v>
      </c>
      <c r="M197">
        <v>0</v>
      </c>
      <c r="N197">
        <v>8.4290000000000003</v>
      </c>
      <c r="O197">
        <v>0</v>
      </c>
      <c r="P197">
        <v>20.800999999999998</v>
      </c>
      <c r="Q197">
        <v>2.347</v>
      </c>
      <c r="R197">
        <v>0</v>
      </c>
      <c r="S197">
        <v>0</v>
      </c>
      <c r="T197">
        <v>0</v>
      </c>
      <c r="U197">
        <v>0</v>
      </c>
      <c r="V197">
        <v>0</v>
      </c>
      <c r="W197">
        <v>2.9910000000000001</v>
      </c>
      <c r="X197">
        <v>0</v>
      </c>
      <c r="Y197">
        <v>0</v>
      </c>
      <c r="Z197">
        <v>0</v>
      </c>
      <c r="AA197">
        <v>0</v>
      </c>
      <c r="AB197">
        <v>0</v>
      </c>
      <c r="AC197">
        <v>0</v>
      </c>
      <c r="AD197">
        <v>0</v>
      </c>
      <c r="AE197">
        <v>0</v>
      </c>
      <c r="AF197">
        <v>0</v>
      </c>
      <c r="AG197">
        <v>0</v>
      </c>
      <c r="AH197">
        <v>0</v>
      </c>
      <c r="AI197">
        <v>0</v>
      </c>
      <c r="AJ197">
        <v>0</v>
      </c>
      <c r="AK197">
        <v>0</v>
      </c>
      <c r="AL197">
        <v>0.65800000000000003</v>
      </c>
      <c r="AM197">
        <v>0</v>
      </c>
      <c r="AO197">
        <v>35.680999999999997</v>
      </c>
      <c r="AP197">
        <v>35.680999999999997</v>
      </c>
      <c r="AQ197">
        <v>25.664999999999999</v>
      </c>
      <c r="AR197">
        <v>0</v>
      </c>
      <c r="AS197">
        <v>0</v>
      </c>
      <c r="AT197" s="87">
        <v>0.71929037863288592</v>
      </c>
      <c r="AV197" t="s">
        <v>629</v>
      </c>
      <c r="BA197">
        <v>0.65800000000000003</v>
      </c>
      <c r="BB197">
        <v>0</v>
      </c>
      <c r="BC197">
        <v>31.576999999999998</v>
      </c>
      <c r="BD197">
        <v>0</v>
      </c>
      <c r="BF197">
        <v>35.022999999999996</v>
      </c>
      <c r="BI197">
        <v>0</v>
      </c>
      <c r="BJ197">
        <v>0</v>
      </c>
      <c r="BK197">
        <v>34.567999999999998</v>
      </c>
      <c r="BL197">
        <v>0.45500000000000002</v>
      </c>
      <c r="BM197">
        <v>0.65800000000000003</v>
      </c>
      <c r="BN197">
        <v>0</v>
      </c>
      <c r="BO197">
        <v>1</v>
      </c>
      <c r="BP197">
        <v>0</v>
      </c>
      <c r="BQ197" t="s">
        <v>625</v>
      </c>
      <c r="BR197" t="s">
        <v>625</v>
      </c>
      <c r="BS197">
        <v>35.680999999999997</v>
      </c>
      <c r="BV197" s="87">
        <v>0</v>
      </c>
      <c r="BW197" s="87">
        <v>1.8441187186457781E-2</v>
      </c>
      <c r="BX197" s="87">
        <v>0.96880692805694912</v>
      </c>
      <c r="BY197" s="87">
        <v>1.2751884756593146E-2</v>
      </c>
      <c r="CA197" s="87">
        <v>1</v>
      </c>
      <c r="CD197">
        <v>0</v>
      </c>
      <c r="CG197" s="87">
        <v>0</v>
      </c>
      <c r="CH197" s="102">
        <v>0</v>
      </c>
    </row>
    <row r="198" spans="1:86" x14ac:dyDescent="0.35">
      <c r="A198" t="s">
        <v>583</v>
      </c>
      <c r="B198" t="s">
        <v>600</v>
      </c>
      <c r="C198">
        <v>0</v>
      </c>
      <c r="D198">
        <v>5.5E-2</v>
      </c>
      <c r="E198">
        <v>0</v>
      </c>
      <c r="F198">
        <v>0</v>
      </c>
      <c r="G198">
        <v>0</v>
      </c>
      <c r="H198">
        <v>0</v>
      </c>
      <c r="I198">
        <v>0</v>
      </c>
      <c r="J198">
        <v>0</v>
      </c>
      <c r="K198">
        <v>0</v>
      </c>
      <c r="L198">
        <v>0</v>
      </c>
      <c r="M198">
        <v>0</v>
      </c>
      <c r="N198">
        <v>0</v>
      </c>
      <c r="O198">
        <v>0</v>
      </c>
      <c r="P198">
        <v>7.7610000000000001</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0.33600000000000002</v>
      </c>
      <c r="AM198">
        <v>0</v>
      </c>
      <c r="AO198">
        <v>8.1519999999999992</v>
      </c>
      <c r="AP198">
        <v>8.1519999999999992</v>
      </c>
      <c r="AQ198">
        <v>4.8769999999999998</v>
      </c>
      <c r="AR198">
        <v>0</v>
      </c>
      <c r="AS198">
        <v>0</v>
      </c>
      <c r="AT198" s="87">
        <v>0.59825809617271841</v>
      </c>
      <c r="AV198" t="s">
        <v>629</v>
      </c>
      <c r="BA198">
        <v>0.33600000000000002</v>
      </c>
      <c r="BB198">
        <v>0</v>
      </c>
      <c r="BC198">
        <v>7.7610000000000001</v>
      </c>
      <c r="BD198">
        <v>0</v>
      </c>
      <c r="BF198">
        <v>7.7610000000000001</v>
      </c>
      <c r="BI198">
        <v>5.5E-2</v>
      </c>
      <c r="BJ198">
        <v>0</v>
      </c>
      <c r="BK198">
        <v>7.7610000000000001</v>
      </c>
      <c r="BL198">
        <v>0</v>
      </c>
      <c r="BM198">
        <v>0.33600000000000002</v>
      </c>
      <c r="BN198">
        <v>0</v>
      </c>
      <c r="BO198">
        <v>1</v>
      </c>
      <c r="BP198">
        <v>0</v>
      </c>
      <c r="BQ198" t="s">
        <v>625</v>
      </c>
      <c r="BR198" t="s">
        <v>625</v>
      </c>
      <c r="BS198">
        <v>8.1519999999999992</v>
      </c>
      <c r="BV198" s="87">
        <v>6.7468105986261051E-3</v>
      </c>
      <c r="BW198" s="87">
        <v>4.1216879293424935E-2</v>
      </c>
      <c r="BX198" s="87">
        <v>0.95203631010794909</v>
      </c>
      <c r="BY198" s="87">
        <v>0</v>
      </c>
      <c r="CA198" s="87">
        <v>1.0000000000000002</v>
      </c>
      <c r="CD198">
        <v>6.7468099999999998E-3</v>
      </c>
      <c r="CG198" s="87">
        <v>-5.9862610528316207E-10</v>
      </c>
      <c r="CH198" s="102">
        <v>0</v>
      </c>
    </row>
    <row r="199" spans="1:86" x14ac:dyDescent="0.35">
      <c r="A199" t="s">
        <v>583</v>
      </c>
      <c r="B199" t="s">
        <v>596</v>
      </c>
      <c r="C199">
        <v>0</v>
      </c>
      <c r="D199">
        <v>1.4350000000000001</v>
      </c>
      <c r="E199">
        <v>0</v>
      </c>
      <c r="F199">
        <v>0</v>
      </c>
      <c r="G199">
        <v>0</v>
      </c>
      <c r="H199">
        <v>0</v>
      </c>
      <c r="I199">
        <v>0</v>
      </c>
      <c r="J199">
        <v>0</v>
      </c>
      <c r="K199">
        <v>0</v>
      </c>
      <c r="L199">
        <v>0</v>
      </c>
      <c r="M199">
        <v>0</v>
      </c>
      <c r="N199">
        <v>9.4429999999999996</v>
      </c>
      <c r="O199">
        <v>0</v>
      </c>
      <c r="P199">
        <v>13.214</v>
      </c>
      <c r="Q199">
        <v>0</v>
      </c>
      <c r="R199">
        <v>0</v>
      </c>
      <c r="S199">
        <v>0</v>
      </c>
      <c r="T199">
        <v>0</v>
      </c>
      <c r="U199">
        <v>0</v>
      </c>
      <c r="V199">
        <v>0</v>
      </c>
      <c r="W199">
        <v>0</v>
      </c>
      <c r="X199">
        <v>0</v>
      </c>
      <c r="Y199">
        <v>0</v>
      </c>
      <c r="Z199">
        <v>0</v>
      </c>
      <c r="AA199">
        <v>0</v>
      </c>
      <c r="AB199">
        <v>0</v>
      </c>
      <c r="AC199">
        <v>0</v>
      </c>
      <c r="AD199">
        <v>0</v>
      </c>
      <c r="AE199">
        <v>0</v>
      </c>
      <c r="AF199">
        <v>0</v>
      </c>
      <c r="AG199">
        <v>0</v>
      </c>
      <c r="AH199">
        <v>0</v>
      </c>
      <c r="AI199">
        <v>1.101</v>
      </c>
      <c r="AJ199">
        <v>0</v>
      </c>
      <c r="AK199">
        <v>0</v>
      </c>
      <c r="AL199">
        <v>0.58099999999999996</v>
      </c>
      <c r="AM199">
        <v>0</v>
      </c>
      <c r="AO199">
        <v>25.773999999999997</v>
      </c>
      <c r="AP199">
        <v>25.773999999999997</v>
      </c>
      <c r="AQ199">
        <v>18.754000000000001</v>
      </c>
      <c r="AR199">
        <v>0</v>
      </c>
      <c r="AS199">
        <v>0</v>
      </c>
      <c r="AT199" s="87">
        <v>0.72763249786606665</v>
      </c>
      <c r="AV199" t="s">
        <v>629</v>
      </c>
      <c r="BA199">
        <v>0.58099999999999996</v>
      </c>
      <c r="BB199">
        <v>0</v>
      </c>
      <c r="BC199">
        <v>22.657</v>
      </c>
      <c r="BD199">
        <v>0</v>
      </c>
      <c r="BF199">
        <v>22.657</v>
      </c>
      <c r="BI199">
        <v>1.4350000000000001</v>
      </c>
      <c r="BJ199">
        <v>0</v>
      </c>
      <c r="BK199">
        <v>22.657</v>
      </c>
      <c r="BL199">
        <v>1.101</v>
      </c>
      <c r="BM199">
        <v>0.58099999999999996</v>
      </c>
      <c r="BN199">
        <v>0</v>
      </c>
      <c r="BO199">
        <v>1</v>
      </c>
      <c r="BP199">
        <v>0</v>
      </c>
      <c r="BQ199" t="s">
        <v>625</v>
      </c>
      <c r="BR199" t="s">
        <v>625</v>
      </c>
      <c r="BS199">
        <v>25.773999999999997</v>
      </c>
      <c r="BV199" s="87">
        <v>5.567626290059751E-2</v>
      </c>
      <c r="BW199" s="87">
        <v>2.2542096686583378E-2</v>
      </c>
      <c r="BX199" s="87">
        <v>0.87906417319779628</v>
      </c>
      <c r="BY199" s="87">
        <v>4.2717467215022897E-2</v>
      </c>
      <c r="CA199" s="87">
        <v>1</v>
      </c>
      <c r="CD199">
        <v>5.5676299999999998E-2</v>
      </c>
      <c r="CG199" s="87">
        <v>3.7099402487583699E-8</v>
      </c>
      <c r="CH199" s="102">
        <v>0</v>
      </c>
    </row>
    <row r="200" spans="1:86" x14ac:dyDescent="0.35">
      <c r="A200" t="s">
        <v>583</v>
      </c>
      <c r="B200" t="s">
        <v>597</v>
      </c>
      <c r="C200">
        <v>0</v>
      </c>
      <c r="D200">
        <v>1.1970000000000001</v>
      </c>
      <c r="E200">
        <v>0</v>
      </c>
      <c r="F200">
        <v>0</v>
      </c>
      <c r="G200">
        <v>0</v>
      </c>
      <c r="H200">
        <v>0</v>
      </c>
      <c r="I200">
        <v>0</v>
      </c>
      <c r="J200">
        <v>0</v>
      </c>
      <c r="K200">
        <v>0</v>
      </c>
      <c r="L200">
        <v>0.64600000000000002</v>
      </c>
      <c r="M200">
        <v>0</v>
      </c>
      <c r="N200">
        <v>0</v>
      </c>
      <c r="O200">
        <v>0</v>
      </c>
      <c r="P200">
        <v>10.144</v>
      </c>
      <c r="Q200">
        <v>0</v>
      </c>
      <c r="R200">
        <v>4.4960000000000004</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0.27200000000000002</v>
      </c>
      <c r="AM200">
        <v>0</v>
      </c>
      <c r="AO200">
        <v>16.754999999999999</v>
      </c>
      <c r="AP200">
        <v>16.754999999999999</v>
      </c>
      <c r="AQ200">
        <v>12.981</v>
      </c>
      <c r="AR200">
        <v>0</v>
      </c>
      <c r="AS200">
        <v>0</v>
      </c>
      <c r="AT200" s="87">
        <v>0.77475380483437783</v>
      </c>
      <c r="AV200" t="s">
        <v>629</v>
      </c>
      <c r="BA200">
        <v>0.27200000000000002</v>
      </c>
      <c r="BB200">
        <v>0</v>
      </c>
      <c r="BC200">
        <v>10.144</v>
      </c>
      <c r="BD200">
        <v>4.4960000000000004</v>
      </c>
      <c r="BF200">
        <v>15.286000000000001</v>
      </c>
      <c r="BI200">
        <v>1.1970000000000001</v>
      </c>
      <c r="BJ200">
        <v>0</v>
      </c>
      <c r="BK200">
        <v>14.64</v>
      </c>
      <c r="BL200">
        <v>0.64600000000000002</v>
      </c>
      <c r="BM200">
        <v>0.27200000000000002</v>
      </c>
      <c r="BN200">
        <v>0</v>
      </c>
      <c r="BO200">
        <v>1</v>
      </c>
      <c r="BP200">
        <v>0</v>
      </c>
      <c r="BQ200" t="s">
        <v>625</v>
      </c>
      <c r="BR200" t="s">
        <v>625</v>
      </c>
      <c r="BS200">
        <v>16.754999999999999</v>
      </c>
      <c r="BV200" s="87">
        <v>7.1441360787824537E-2</v>
      </c>
      <c r="BW200" s="87">
        <v>1.6233960011936738E-2</v>
      </c>
      <c r="BX200" s="87">
        <v>0.87376902417188906</v>
      </c>
      <c r="BY200" s="87">
        <v>3.8555655028349747E-2</v>
      </c>
      <c r="CA200" s="87">
        <v>1</v>
      </c>
      <c r="CD200">
        <v>7.1441400000000002E-2</v>
      </c>
      <c r="CG200" s="87">
        <v>3.9212175464986565E-8</v>
      </c>
      <c r="CH200" s="102">
        <v>0</v>
      </c>
    </row>
    <row r="201" spans="1:86" x14ac:dyDescent="0.35">
      <c r="A201" t="s">
        <v>583</v>
      </c>
      <c r="B201" t="s">
        <v>601</v>
      </c>
      <c r="C201">
        <v>0</v>
      </c>
      <c r="D201">
        <v>8.0000000000000002E-3</v>
      </c>
      <c r="E201">
        <v>0</v>
      </c>
      <c r="F201">
        <v>0</v>
      </c>
      <c r="G201">
        <v>0</v>
      </c>
      <c r="H201">
        <v>0</v>
      </c>
      <c r="I201">
        <v>0</v>
      </c>
      <c r="J201">
        <v>0</v>
      </c>
      <c r="K201">
        <v>0</v>
      </c>
      <c r="L201">
        <v>0</v>
      </c>
      <c r="M201">
        <v>0</v>
      </c>
      <c r="N201">
        <v>0</v>
      </c>
      <c r="O201">
        <v>0</v>
      </c>
      <c r="P201">
        <v>0</v>
      </c>
      <c r="Q201">
        <v>0</v>
      </c>
      <c r="R201">
        <v>4.6159999999999997</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6.4000000000000001E-2</v>
      </c>
      <c r="AM201">
        <v>0</v>
      </c>
      <c r="AO201">
        <v>4.6879999999999997</v>
      </c>
      <c r="AP201">
        <v>4.6879999999999997</v>
      </c>
      <c r="AQ201">
        <v>3.452</v>
      </c>
      <c r="AR201">
        <v>0</v>
      </c>
      <c r="AS201">
        <v>0</v>
      </c>
      <c r="AT201" s="87">
        <v>0.73634812286689422</v>
      </c>
      <c r="AV201" t="s">
        <v>629</v>
      </c>
      <c r="BA201">
        <v>6.4000000000000001E-2</v>
      </c>
      <c r="BB201">
        <v>0</v>
      </c>
      <c r="BC201">
        <v>0</v>
      </c>
      <c r="BD201">
        <v>4.6159999999999997</v>
      </c>
      <c r="BF201">
        <v>4.6159999999999997</v>
      </c>
      <c r="BI201">
        <v>8.0000000000000002E-3</v>
      </c>
      <c r="BJ201">
        <v>0</v>
      </c>
      <c r="BK201">
        <v>4.6159999999999997</v>
      </c>
      <c r="BL201">
        <v>0</v>
      </c>
      <c r="BM201">
        <v>6.4000000000000001E-2</v>
      </c>
      <c r="BN201">
        <v>0</v>
      </c>
      <c r="BO201">
        <v>1</v>
      </c>
      <c r="BP201">
        <v>0</v>
      </c>
      <c r="BQ201" t="s">
        <v>625</v>
      </c>
      <c r="BR201" t="s">
        <v>625</v>
      </c>
      <c r="BS201">
        <v>4.6879999999999997</v>
      </c>
      <c r="BV201" s="87">
        <v>1.7064846416382255E-3</v>
      </c>
      <c r="BW201" s="87">
        <v>1.3651877133105804E-2</v>
      </c>
      <c r="BX201" s="87">
        <v>0.98464163822525597</v>
      </c>
      <c r="BY201" s="87">
        <v>0</v>
      </c>
      <c r="CA201" s="87">
        <v>1</v>
      </c>
      <c r="CD201">
        <v>1.70648E-3</v>
      </c>
      <c r="CG201" s="87">
        <v>-4.6416382254704097E-9</v>
      </c>
      <c r="CH201" s="102">
        <v>0</v>
      </c>
    </row>
    <row r="202" spans="1:86" x14ac:dyDescent="0.35">
      <c r="A202" t="s">
        <v>583</v>
      </c>
      <c r="B202" t="s">
        <v>599</v>
      </c>
      <c r="C202">
        <v>0</v>
      </c>
      <c r="D202">
        <v>0.30299999999999999</v>
      </c>
      <c r="E202">
        <v>0</v>
      </c>
      <c r="F202">
        <v>0</v>
      </c>
      <c r="G202">
        <v>0</v>
      </c>
      <c r="H202">
        <v>0</v>
      </c>
      <c r="I202">
        <v>0</v>
      </c>
      <c r="J202">
        <v>0</v>
      </c>
      <c r="K202">
        <v>0</v>
      </c>
      <c r="L202">
        <v>0</v>
      </c>
      <c r="M202">
        <v>0</v>
      </c>
      <c r="N202">
        <v>0</v>
      </c>
      <c r="O202">
        <v>0</v>
      </c>
      <c r="P202">
        <v>0</v>
      </c>
      <c r="Q202">
        <v>0</v>
      </c>
      <c r="R202">
        <v>2.1230000000000002</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0.05</v>
      </c>
      <c r="AM202">
        <v>0</v>
      </c>
      <c r="AO202">
        <v>2.476</v>
      </c>
      <c r="AP202">
        <v>2.476</v>
      </c>
      <c r="AQ202">
        <v>1.9059999999999999</v>
      </c>
      <c r="AR202">
        <v>0</v>
      </c>
      <c r="AS202">
        <v>0</v>
      </c>
      <c r="AT202" s="87">
        <v>0.76978998384491115</v>
      </c>
      <c r="AV202" t="s">
        <v>629</v>
      </c>
      <c r="BA202">
        <v>0.05</v>
      </c>
      <c r="BB202">
        <v>0</v>
      </c>
      <c r="BC202">
        <v>0</v>
      </c>
      <c r="BD202">
        <v>2.1230000000000002</v>
      </c>
      <c r="BF202">
        <v>2.1230000000000002</v>
      </c>
      <c r="BI202">
        <v>0.30299999999999999</v>
      </c>
      <c r="BJ202">
        <v>0</v>
      </c>
      <c r="BK202">
        <v>2.1230000000000002</v>
      </c>
      <c r="BL202">
        <v>0</v>
      </c>
      <c r="BM202">
        <v>0.05</v>
      </c>
      <c r="BN202">
        <v>0</v>
      </c>
      <c r="BO202">
        <v>1</v>
      </c>
      <c r="BP202">
        <v>0</v>
      </c>
      <c r="BQ202" t="s">
        <v>625</v>
      </c>
      <c r="BR202" t="s">
        <v>625</v>
      </c>
      <c r="BS202">
        <v>2.476</v>
      </c>
      <c r="BV202" s="87">
        <v>0.12237479806138933</v>
      </c>
      <c r="BW202" s="87">
        <v>2.0193861066235864E-2</v>
      </c>
      <c r="BX202" s="87">
        <v>0.85743134087237494</v>
      </c>
      <c r="BY202" s="87">
        <v>0</v>
      </c>
      <c r="CA202" s="87">
        <v>1.0000000000000002</v>
      </c>
      <c r="CD202">
        <v>0.122375</v>
      </c>
      <c r="CG202" s="87">
        <v>2.0193861066664098E-7</v>
      </c>
      <c r="CH202" s="102">
        <v>0</v>
      </c>
    </row>
    <row r="203" spans="1:86" x14ac:dyDescent="0.35">
      <c r="A203" t="s">
        <v>583</v>
      </c>
      <c r="B203" t="s">
        <v>585</v>
      </c>
      <c r="C203">
        <v>0</v>
      </c>
      <c r="D203">
        <v>0.40699999999999997</v>
      </c>
      <c r="E203">
        <v>0</v>
      </c>
      <c r="F203">
        <v>0</v>
      </c>
      <c r="G203">
        <v>0</v>
      </c>
      <c r="H203">
        <v>0</v>
      </c>
      <c r="I203">
        <v>0</v>
      </c>
      <c r="J203">
        <v>0</v>
      </c>
      <c r="K203">
        <v>0</v>
      </c>
      <c r="L203">
        <v>0</v>
      </c>
      <c r="M203">
        <v>2.698</v>
      </c>
      <c r="N203">
        <v>3.8180000000000001</v>
      </c>
      <c r="O203">
        <v>0</v>
      </c>
      <c r="P203">
        <v>28.95</v>
      </c>
      <c r="Q203">
        <v>0</v>
      </c>
      <c r="R203">
        <v>0</v>
      </c>
      <c r="S203">
        <v>0</v>
      </c>
      <c r="T203">
        <v>0</v>
      </c>
      <c r="U203">
        <v>0</v>
      </c>
      <c r="V203">
        <v>0</v>
      </c>
      <c r="W203">
        <v>0</v>
      </c>
      <c r="X203">
        <v>0</v>
      </c>
      <c r="Y203">
        <v>0</v>
      </c>
      <c r="Z203">
        <v>0</v>
      </c>
      <c r="AA203">
        <v>0</v>
      </c>
      <c r="AB203">
        <v>0</v>
      </c>
      <c r="AC203">
        <v>0</v>
      </c>
      <c r="AD203">
        <v>0</v>
      </c>
      <c r="AE203">
        <v>0</v>
      </c>
      <c r="AF203">
        <v>0</v>
      </c>
      <c r="AG203">
        <v>0</v>
      </c>
      <c r="AH203">
        <v>0</v>
      </c>
      <c r="AI203">
        <v>4.76</v>
      </c>
      <c r="AJ203">
        <v>0</v>
      </c>
      <c r="AK203">
        <v>0</v>
      </c>
      <c r="AL203">
        <v>0.72699999999999998</v>
      </c>
      <c r="AM203">
        <v>0</v>
      </c>
      <c r="AO203">
        <v>41.359999999999992</v>
      </c>
      <c r="AP203">
        <v>41.359999999999992</v>
      </c>
      <c r="AQ203">
        <v>30.446999999999999</v>
      </c>
      <c r="AR203">
        <v>0</v>
      </c>
      <c r="AS203">
        <v>0</v>
      </c>
      <c r="AT203" s="87">
        <v>0.73614603481624774</v>
      </c>
      <c r="AV203" t="s">
        <v>629</v>
      </c>
      <c r="BA203">
        <v>0.72699999999999998</v>
      </c>
      <c r="BB203">
        <v>0</v>
      </c>
      <c r="BC203">
        <v>35.466000000000001</v>
      </c>
      <c r="BD203">
        <v>0</v>
      </c>
      <c r="BF203">
        <v>35.466000000000001</v>
      </c>
      <c r="BI203">
        <v>0.40699999999999997</v>
      </c>
      <c r="BJ203">
        <v>0</v>
      </c>
      <c r="BK203">
        <v>35.466000000000001</v>
      </c>
      <c r="BL203">
        <v>4.76</v>
      </c>
      <c r="BM203">
        <v>0.72699999999999998</v>
      </c>
      <c r="BN203">
        <v>0</v>
      </c>
      <c r="BO203">
        <v>1</v>
      </c>
      <c r="BP203">
        <v>0</v>
      </c>
      <c r="BQ203" t="s">
        <v>625</v>
      </c>
      <c r="BR203" t="s">
        <v>625</v>
      </c>
      <c r="BS203">
        <v>41.359999999999992</v>
      </c>
      <c r="BV203" s="87">
        <v>9.8404255319148939E-3</v>
      </c>
      <c r="BW203" s="87">
        <v>1.757736943907157E-2</v>
      </c>
      <c r="BX203" s="87">
        <v>0.85749516441005824</v>
      </c>
      <c r="BY203" s="87">
        <v>0.11508704061895553</v>
      </c>
      <c r="CA203" s="87">
        <v>1.0000000000000002</v>
      </c>
      <c r="CD203">
        <v>9.8404300000000007E-3</v>
      </c>
      <c r="CG203" s="87">
        <v>4.4680851067624427E-9</v>
      </c>
      <c r="CH203" s="102">
        <v>0</v>
      </c>
    </row>
    <row r="204" spans="1:86" x14ac:dyDescent="0.35">
      <c r="A204" t="s">
        <v>583</v>
      </c>
      <c r="B204" t="s">
        <v>586</v>
      </c>
      <c r="C204">
        <v>0</v>
      </c>
      <c r="D204">
        <v>0.73199999999999998</v>
      </c>
      <c r="E204">
        <v>0</v>
      </c>
      <c r="F204">
        <v>0</v>
      </c>
      <c r="G204">
        <v>0</v>
      </c>
      <c r="H204">
        <v>0</v>
      </c>
      <c r="I204">
        <v>0</v>
      </c>
      <c r="J204">
        <v>0</v>
      </c>
      <c r="K204">
        <v>0</v>
      </c>
      <c r="L204">
        <v>0</v>
      </c>
      <c r="M204">
        <v>9.5500000000000007</v>
      </c>
      <c r="N204">
        <v>4.226</v>
      </c>
      <c r="O204">
        <v>0</v>
      </c>
      <c r="P204">
        <v>33.828000000000003</v>
      </c>
      <c r="Q204">
        <v>0</v>
      </c>
      <c r="R204">
        <v>1.4790000000000001</v>
      </c>
      <c r="S204">
        <v>7.2370000000000001</v>
      </c>
      <c r="T204">
        <v>0</v>
      </c>
      <c r="U204">
        <v>0</v>
      </c>
      <c r="V204">
        <v>0</v>
      </c>
      <c r="W204">
        <v>0</v>
      </c>
      <c r="X204">
        <v>0</v>
      </c>
      <c r="Y204">
        <v>0</v>
      </c>
      <c r="Z204">
        <v>0</v>
      </c>
      <c r="AA204">
        <v>0</v>
      </c>
      <c r="AB204">
        <v>0</v>
      </c>
      <c r="AC204">
        <v>0</v>
      </c>
      <c r="AD204">
        <v>0</v>
      </c>
      <c r="AE204">
        <v>0</v>
      </c>
      <c r="AF204">
        <v>0</v>
      </c>
      <c r="AG204">
        <v>0</v>
      </c>
      <c r="AH204">
        <v>0</v>
      </c>
      <c r="AI204">
        <v>3.637</v>
      </c>
      <c r="AJ204">
        <v>0.57176499999999997</v>
      </c>
      <c r="AK204">
        <v>0</v>
      </c>
      <c r="AL204">
        <v>1.37</v>
      </c>
      <c r="AM204">
        <v>0</v>
      </c>
      <c r="AO204">
        <v>62.630764999999997</v>
      </c>
      <c r="AP204">
        <v>62.630764999999997</v>
      </c>
      <c r="AQ204">
        <v>44.204000000000001</v>
      </c>
      <c r="AR204">
        <v>0</v>
      </c>
      <c r="AS204">
        <v>0</v>
      </c>
      <c r="AT204" s="87">
        <v>0.70578732353021723</v>
      </c>
      <c r="AV204" t="s">
        <v>629</v>
      </c>
      <c r="BA204">
        <v>1.37</v>
      </c>
      <c r="BB204">
        <v>0</v>
      </c>
      <c r="BC204">
        <v>47.603999999999999</v>
      </c>
      <c r="BD204">
        <v>8.7160000000000011</v>
      </c>
      <c r="BF204">
        <v>56.32</v>
      </c>
      <c r="BI204">
        <v>0.73199999999999998</v>
      </c>
      <c r="BJ204">
        <v>0</v>
      </c>
      <c r="BK204">
        <v>56.32</v>
      </c>
      <c r="BL204">
        <v>4.2087649999999996</v>
      </c>
      <c r="BM204">
        <v>1.37</v>
      </c>
      <c r="BN204">
        <v>0</v>
      </c>
      <c r="BO204">
        <v>1</v>
      </c>
      <c r="BP204">
        <v>0</v>
      </c>
      <c r="BQ204" t="s">
        <v>625</v>
      </c>
      <c r="BR204" t="s">
        <v>625</v>
      </c>
      <c r="BS204">
        <v>62.630764999999997</v>
      </c>
      <c r="BV204" s="87">
        <v>1.1687546846984864E-2</v>
      </c>
      <c r="BW204" s="87">
        <v>2.1874233852963477E-2</v>
      </c>
      <c r="BX204" s="87">
        <v>0.89923857707949129</v>
      </c>
      <c r="BY204" s="87">
        <v>6.7199642220560449E-2</v>
      </c>
      <c r="CA204" s="87">
        <v>1</v>
      </c>
      <c r="CD204">
        <v>1.16875E-2</v>
      </c>
      <c r="CG204" s="87">
        <v>-4.6846984864262753E-8</v>
      </c>
      <c r="CH204" s="102">
        <v>0</v>
      </c>
    </row>
    <row r="205" spans="1:86" x14ac:dyDescent="0.35">
      <c r="A205" t="s">
        <v>583</v>
      </c>
      <c r="B205" t="s">
        <v>593</v>
      </c>
      <c r="C205">
        <v>0</v>
      </c>
      <c r="D205">
        <v>0.46600000000000003</v>
      </c>
      <c r="E205">
        <v>0</v>
      </c>
      <c r="F205">
        <v>0</v>
      </c>
      <c r="G205">
        <v>0</v>
      </c>
      <c r="H205">
        <v>0</v>
      </c>
      <c r="I205">
        <v>0</v>
      </c>
      <c r="J205">
        <v>0</v>
      </c>
      <c r="K205">
        <v>0</v>
      </c>
      <c r="L205">
        <v>0</v>
      </c>
      <c r="M205">
        <v>0</v>
      </c>
      <c r="N205">
        <v>0</v>
      </c>
      <c r="O205">
        <v>0</v>
      </c>
      <c r="P205">
        <v>0</v>
      </c>
      <c r="Q205">
        <v>0</v>
      </c>
      <c r="R205">
        <v>6.0579999999999998</v>
      </c>
      <c r="S205">
        <v>0</v>
      </c>
      <c r="T205">
        <v>0</v>
      </c>
      <c r="U205">
        <v>0</v>
      </c>
      <c r="V205">
        <v>0</v>
      </c>
      <c r="W205">
        <v>0</v>
      </c>
      <c r="X205">
        <v>0</v>
      </c>
      <c r="Y205">
        <v>0</v>
      </c>
      <c r="Z205">
        <v>0</v>
      </c>
      <c r="AA205">
        <v>0</v>
      </c>
      <c r="AB205">
        <v>0</v>
      </c>
      <c r="AC205">
        <v>0</v>
      </c>
      <c r="AD205">
        <v>0</v>
      </c>
      <c r="AE205">
        <v>0</v>
      </c>
      <c r="AF205">
        <v>0</v>
      </c>
      <c r="AG205">
        <v>0</v>
      </c>
      <c r="AH205">
        <v>4.7329999999999997</v>
      </c>
      <c r="AI205">
        <v>0</v>
      </c>
      <c r="AJ205">
        <v>0</v>
      </c>
      <c r="AK205">
        <v>0</v>
      </c>
      <c r="AL205">
        <v>9.0999999999999998E-2</v>
      </c>
      <c r="AM205">
        <v>0</v>
      </c>
      <c r="AO205">
        <v>11.347999999999999</v>
      </c>
      <c r="AP205">
        <v>11.347999999999999</v>
      </c>
      <c r="AQ205">
        <v>9.0869999999999997</v>
      </c>
      <c r="AR205">
        <v>0</v>
      </c>
      <c r="AS205">
        <v>0</v>
      </c>
      <c r="AT205" s="87">
        <v>0.80075784279168138</v>
      </c>
      <c r="AV205" t="s">
        <v>629</v>
      </c>
      <c r="BA205">
        <v>9.0999999999999998E-2</v>
      </c>
      <c r="BB205">
        <v>0</v>
      </c>
      <c r="BC205">
        <v>0</v>
      </c>
      <c r="BD205">
        <v>6.0579999999999998</v>
      </c>
      <c r="BF205">
        <v>6.0579999999999998</v>
      </c>
      <c r="BI205">
        <v>0.46600000000000003</v>
      </c>
      <c r="BJ205">
        <v>0</v>
      </c>
      <c r="BK205">
        <v>6.0579999999999998</v>
      </c>
      <c r="BL205">
        <v>4.7329999999999997</v>
      </c>
      <c r="BM205">
        <v>9.0999999999999998E-2</v>
      </c>
      <c r="BN205">
        <v>0</v>
      </c>
      <c r="BO205">
        <v>1</v>
      </c>
      <c r="BP205">
        <v>0</v>
      </c>
      <c r="BQ205" t="s">
        <v>625</v>
      </c>
      <c r="BR205" t="s">
        <v>625</v>
      </c>
      <c r="BS205">
        <v>11.347999999999999</v>
      </c>
      <c r="BV205" s="87">
        <v>4.1064504758547768E-2</v>
      </c>
      <c r="BW205" s="87">
        <v>8.019034191046881E-3</v>
      </c>
      <c r="BX205" s="87">
        <v>0.53383856186112089</v>
      </c>
      <c r="BY205" s="87">
        <v>0.41707789918928445</v>
      </c>
      <c r="CA205" s="87">
        <v>1</v>
      </c>
      <c r="CD205">
        <v>4.1064499999999997E-2</v>
      </c>
      <c r="CG205" s="87">
        <v>-4.7585477710998525E-9</v>
      </c>
      <c r="CH205" s="102">
        <v>0</v>
      </c>
    </row>
    <row r="206" spans="1:86" x14ac:dyDescent="0.35">
      <c r="A206" t="s">
        <v>583</v>
      </c>
      <c r="B206" t="s">
        <v>587</v>
      </c>
      <c r="C206">
        <v>0</v>
      </c>
      <c r="D206">
        <v>9.4E-2</v>
      </c>
      <c r="E206">
        <v>0</v>
      </c>
      <c r="F206">
        <v>0</v>
      </c>
      <c r="G206">
        <v>0</v>
      </c>
      <c r="H206">
        <v>0</v>
      </c>
      <c r="I206">
        <v>0</v>
      </c>
      <c r="J206">
        <v>0</v>
      </c>
      <c r="K206">
        <v>0</v>
      </c>
      <c r="L206">
        <v>0</v>
      </c>
      <c r="M206">
        <v>0</v>
      </c>
      <c r="N206">
        <v>0</v>
      </c>
      <c r="O206">
        <v>0</v>
      </c>
      <c r="P206">
        <v>0</v>
      </c>
      <c r="Q206">
        <v>2.3458800000000002</v>
      </c>
      <c r="R206">
        <v>9.7569999999999997</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0.193</v>
      </c>
      <c r="AM206">
        <v>0</v>
      </c>
      <c r="AO206">
        <v>12.38988</v>
      </c>
      <c r="AP206">
        <v>12.38988</v>
      </c>
      <c r="AQ206">
        <v>9.2840000000000007</v>
      </c>
      <c r="AR206">
        <v>0</v>
      </c>
      <c r="AS206">
        <v>0</v>
      </c>
      <c r="AT206" s="87">
        <v>0.74932122022166481</v>
      </c>
      <c r="AV206" t="s">
        <v>629</v>
      </c>
      <c r="BA206">
        <v>0.193</v>
      </c>
      <c r="BB206">
        <v>0</v>
      </c>
      <c r="BC206">
        <v>2.3458800000000002</v>
      </c>
      <c r="BD206">
        <v>9.7569999999999997</v>
      </c>
      <c r="BF206">
        <v>12.102879999999999</v>
      </c>
      <c r="BI206">
        <v>9.4E-2</v>
      </c>
      <c r="BJ206">
        <v>0</v>
      </c>
      <c r="BK206">
        <v>12.102879999999999</v>
      </c>
      <c r="BL206">
        <v>0</v>
      </c>
      <c r="BM206">
        <v>0.193</v>
      </c>
      <c r="BN206">
        <v>0</v>
      </c>
      <c r="BO206">
        <v>1</v>
      </c>
      <c r="BP206">
        <v>0</v>
      </c>
      <c r="BQ206" t="s">
        <v>625</v>
      </c>
      <c r="BR206" t="s">
        <v>625</v>
      </c>
      <c r="BS206">
        <v>12.389879999999998</v>
      </c>
      <c r="BV206" s="87">
        <v>7.5868369992284036E-3</v>
      </c>
      <c r="BW206" s="87">
        <v>1.5577229157990233E-2</v>
      </c>
      <c r="BX206" s="87">
        <v>0.97683593384278145</v>
      </c>
      <c r="BY206" s="87">
        <v>0</v>
      </c>
      <c r="CA206" s="87">
        <v>1</v>
      </c>
      <c r="CD206">
        <v>7.5868200000000002E-3</v>
      </c>
      <c r="CG206" s="87">
        <v>-1.6999228403397071E-8</v>
      </c>
      <c r="CH206" s="102">
        <v>0</v>
      </c>
    </row>
    <row r="207" spans="1:86" x14ac:dyDescent="0.35">
      <c r="A207" t="s">
        <v>583</v>
      </c>
      <c r="B207" t="s">
        <v>588</v>
      </c>
      <c r="C207">
        <v>0</v>
      </c>
      <c r="D207">
        <v>0.14000000000000001</v>
      </c>
      <c r="E207">
        <v>0</v>
      </c>
      <c r="F207">
        <v>0</v>
      </c>
      <c r="G207">
        <v>0</v>
      </c>
      <c r="H207">
        <v>0</v>
      </c>
      <c r="I207">
        <v>0</v>
      </c>
      <c r="J207">
        <v>0</v>
      </c>
      <c r="K207">
        <v>0</v>
      </c>
      <c r="L207">
        <v>0</v>
      </c>
      <c r="M207">
        <v>0</v>
      </c>
      <c r="N207">
        <v>0</v>
      </c>
      <c r="O207">
        <v>41.819000000000003</v>
      </c>
      <c r="P207">
        <v>0</v>
      </c>
      <c r="Q207">
        <v>0</v>
      </c>
      <c r="R207">
        <v>0</v>
      </c>
      <c r="S207">
        <v>25.875</v>
      </c>
      <c r="T207">
        <v>0</v>
      </c>
      <c r="U207">
        <v>0</v>
      </c>
      <c r="V207">
        <v>0</v>
      </c>
      <c r="W207">
        <v>0</v>
      </c>
      <c r="X207">
        <v>0</v>
      </c>
      <c r="Y207">
        <v>0</v>
      </c>
      <c r="Z207">
        <v>0</v>
      </c>
      <c r="AA207">
        <v>0</v>
      </c>
      <c r="AB207">
        <v>0</v>
      </c>
      <c r="AC207">
        <v>0</v>
      </c>
      <c r="AD207">
        <v>0</v>
      </c>
      <c r="AE207">
        <v>0</v>
      </c>
      <c r="AF207">
        <v>0</v>
      </c>
      <c r="AG207">
        <v>0</v>
      </c>
      <c r="AH207">
        <v>0</v>
      </c>
      <c r="AI207">
        <v>0</v>
      </c>
      <c r="AJ207">
        <v>0</v>
      </c>
      <c r="AK207">
        <v>0</v>
      </c>
      <c r="AL207">
        <v>0.92300000000000004</v>
      </c>
      <c r="AM207">
        <v>0</v>
      </c>
      <c r="AO207">
        <v>68.757000000000005</v>
      </c>
      <c r="AP207">
        <v>68.757000000000005</v>
      </c>
      <c r="AQ207">
        <v>58.668999999999997</v>
      </c>
      <c r="AR207">
        <v>0</v>
      </c>
      <c r="AS207">
        <v>0</v>
      </c>
      <c r="AT207" s="87">
        <v>0.85328039326904881</v>
      </c>
      <c r="AV207" t="s">
        <v>629</v>
      </c>
      <c r="BA207">
        <v>0.92300000000000004</v>
      </c>
      <c r="BB207">
        <v>0</v>
      </c>
      <c r="BC207">
        <v>41.819000000000003</v>
      </c>
      <c r="BD207">
        <v>25.875</v>
      </c>
      <c r="BF207">
        <v>67.694000000000003</v>
      </c>
      <c r="BI207">
        <v>0.14000000000000001</v>
      </c>
      <c r="BJ207">
        <v>0</v>
      </c>
      <c r="BK207">
        <v>67.694000000000003</v>
      </c>
      <c r="BL207">
        <v>0</v>
      </c>
      <c r="BM207">
        <v>0.92300000000000004</v>
      </c>
      <c r="BN207">
        <v>0</v>
      </c>
      <c r="BO207">
        <v>1</v>
      </c>
      <c r="BP207">
        <v>0</v>
      </c>
      <c r="BQ207" t="s">
        <v>625</v>
      </c>
      <c r="BR207" t="s">
        <v>625</v>
      </c>
      <c r="BS207">
        <v>68.757000000000005</v>
      </c>
      <c r="BV207" s="87">
        <v>2.0361563186293758E-3</v>
      </c>
      <c r="BW207" s="87">
        <v>1.3424087729249384E-2</v>
      </c>
      <c r="BX207" s="87">
        <v>0.98453975595212118</v>
      </c>
      <c r="BY207" s="87">
        <v>0</v>
      </c>
      <c r="CA207" s="87">
        <v>0.99999999999999989</v>
      </c>
      <c r="CD207">
        <v>2.03616E-3</v>
      </c>
      <c r="CG207" s="87">
        <v>3.6813706241409228E-9</v>
      </c>
      <c r="CH207" s="102">
        <v>0</v>
      </c>
    </row>
    <row r="208" spans="1:86" x14ac:dyDescent="0.35">
      <c r="A208" t="s">
        <v>583</v>
      </c>
      <c r="B208" t="s">
        <v>589</v>
      </c>
      <c r="C208">
        <v>0</v>
      </c>
      <c r="D208">
        <v>4.0000000000000001E-3</v>
      </c>
      <c r="E208">
        <v>0</v>
      </c>
      <c r="F208">
        <v>0</v>
      </c>
      <c r="G208">
        <v>0</v>
      </c>
      <c r="H208">
        <v>0</v>
      </c>
      <c r="I208">
        <v>0</v>
      </c>
      <c r="J208">
        <v>0</v>
      </c>
      <c r="K208">
        <v>0</v>
      </c>
      <c r="L208">
        <v>0</v>
      </c>
      <c r="M208">
        <v>0</v>
      </c>
      <c r="N208">
        <v>0</v>
      </c>
      <c r="O208">
        <v>0</v>
      </c>
      <c r="P208">
        <v>1.581</v>
      </c>
      <c r="Q208">
        <v>0</v>
      </c>
      <c r="R208">
        <v>0</v>
      </c>
      <c r="S208">
        <v>14.786</v>
      </c>
      <c r="T208">
        <v>0</v>
      </c>
      <c r="U208">
        <v>0</v>
      </c>
      <c r="V208">
        <v>0</v>
      </c>
      <c r="W208">
        <v>0</v>
      </c>
      <c r="X208">
        <v>0</v>
      </c>
      <c r="Y208">
        <v>0</v>
      </c>
      <c r="Z208">
        <v>0</v>
      </c>
      <c r="AA208">
        <v>0</v>
      </c>
      <c r="AB208">
        <v>0</v>
      </c>
      <c r="AC208">
        <v>0</v>
      </c>
      <c r="AD208">
        <v>0</v>
      </c>
      <c r="AE208">
        <v>0</v>
      </c>
      <c r="AF208">
        <v>0</v>
      </c>
      <c r="AG208">
        <v>0</v>
      </c>
      <c r="AH208">
        <v>0</v>
      </c>
      <c r="AI208">
        <v>0</v>
      </c>
      <c r="AJ208">
        <v>0</v>
      </c>
      <c r="AK208">
        <v>0</v>
      </c>
      <c r="AL208">
        <v>0.313</v>
      </c>
      <c r="AM208">
        <v>0</v>
      </c>
      <c r="AO208">
        <v>16.683999999999997</v>
      </c>
      <c r="AP208">
        <v>16.683999999999997</v>
      </c>
      <c r="AQ208">
        <v>12.217000000000001</v>
      </c>
      <c r="AR208">
        <v>0</v>
      </c>
      <c r="AS208">
        <v>0</v>
      </c>
      <c r="AT208" s="87">
        <v>0.73225845121074096</v>
      </c>
      <c r="AV208" t="s">
        <v>629</v>
      </c>
      <c r="BA208">
        <v>0.313</v>
      </c>
      <c r="BB208">
        <v>0</v>
      </c>
      <c r="BC208">
        <v>1.581</v>
      </c>
      <c r="BD208">
        <v>14.786</v>
      </c>
      <c r="BF208">
        <v>16.367000000000001</v>
      </c>
      <c r="BI208">
        <v>4.0000000000000001E-3</v>
      </c>
      <c r="BJ208">
        <v>0</v>
      </c>
      <c r="BK208">
        <v>16.367000000000001</v>
      </c>
      <c r="BL208">
        <v>0</v>
      </c>
      <c r="BM208">
        <v>0.313</v>
      </c>
      <c r="BN208">
        <v>0</v>
      </c>
      <c r="BO208">
        <v>1</v>
      </c>
      <c r="BP208">
        <v>0</v>
      </c>
      <c r="BQ208" t="s">
        <v>625</v>
      </c>
      <c r="BR208" t="s">
        <v>625</v>
      </c>
      <c r="BS208">
        <v>16.684000000000001</v>
      </c>
      <c r="BV208" s="87">
        <v>2.3975065931431311E-4</v>
      </c>
      <c r="BW208" s="87">
        <v>1.8760489091344999E-2</v>
      </c>
      <c r="BX208" s="87">
        <v>0.98099976024934066</v>
      </c>
      <c r="BY208" s="87">
        <v>0</v>
      </c>
      <c r="CA208" s="87">
        <v>1</v>
      </c>
      <c r="CD208">
        <v>2.3975099999999999E-4</v>
      </c>
      <c r="CG208" s="87">
        <v>3.406856868826396E-10</v>
      </c>
      <c r="CH208" s="102">
        <v>0</v>
      </c>
    </row>
    <row r="209" spans="1:86" x14ac:dyDescent="0.35">
      <c r="A209" t="s">
        <v>583</v>
      </c>
      <c r="B209" t="s">
        <v>598</v>
      </c>
      <c r="C209">
        <v>0</v>
      </c>
      <c r="D209">
        <v>1.6419999999999999</v>
      </c>
      <c r="E209">
        <v>0</v>
      </c>
      <c r="F209">
        <v>0</v>
      </c>
      <c r="G209">
        <v>0</v>
      </c>
      <c r="H209">
        <v>0</v>
      </c>
      <c r="I209">
        <v>0</v>
      </c>
      <c r="J209">
        <v>0</v>
      </c>
      <c r="K209">
        <v>0</v>
      </c>
      <c r="L209">
        <v>0.182</v>
      </c>
      <c r="M209">
        <v>0</v>
      </c>
      <c r="N209">
        <v>0</v>
      </c>
      <c r="O209">
        <v>0</v>
      </c>
      <c r="P209">
        <v>0</v>
      </c>
      <c r="Q209">
        <v>0</v>
      </c>
      <c r="R209">
        <v>0</v>
      </c>
      <c r="S209">
        <v>8.0399999999999991</v>
      </c>
      <c r="T209">
        <v>1.577</v>
      </c>
      <c r="U209">
        <v>0</v>
      </c>
      <c r="V209">
        <v>0</v>
      </c>
      <c r="W209">
        <v>0</v>
      </c>
      <c r="X209">
        <v>0</v>
      </c>
      <c r="Y209">
        <v>0</v>
      </c>
      <c r="Z209">
        <v>0</v>
      </c>
      <c r="AA209">
        <v>0</v>
      </c>
      <c r="AB209">
        <v>0</v>
      </c>
      <c r="AC209">
        <v>0</v>
      </c>
      <c r="AD209">
        <v>0</v>
      </c>
      <c r="AE209">
        <v>0</v>
      </c>
      <c r="AF209">
        <v>0</v>
      </c>
      <c r="AG209">
        <v>0</v>
      </c>
      <c r="AH209">
        <v>0</v>
      </c>
      <c r="AI209">
        <v>0</v>
      </c>
      <c r="AJ209">
        <v>0</v>
      </c>
      <c r="AK209">
        <v>0</v>
      </c>
      <c r="AL209">
        <v>0.19400000000000001</v>
      </c>
      <c r="AM209">
        <v>0</v>
      </c>
      <c r="AO209">
        <v>11.635</v>
      </c>
      <c r="AP209">
        <v>11.635</v>
      </c>
      <c r="AQ209">
        <v>8.3970000000000002</v>
      </c>
      <c r="AR209">
        <v>0</v>
      </c>
      <c r="AS209">
        <v>0</v>
      </c>
      <c r="AT209" s="87">
        <v>0.72170176192522562</v>
      </c>
      <c r="AV209" t="s">
        <v>629</v>
      </c>
      <c r="BA209">
        <v>0.19400000000000001</v>
      </c>
      <c r="BB209">
        <v>0</v>
      </c>
      <c r="BC209">
        <v>0</v>
      </c>
      <c r="BD209">
        <v>9.6169999999999991</v>
      </c>
      <c r="BF209">
        <v>9.7989999999999995</v>
      </c>
      <c r="BI209">
        <v>1.6419999999999999</v>
      </c>
      <c r="BJ209">
        <v>0</v>
      </c>
      <c r="BK209">
        <v>9.6169999999999991</v>
      </c>
      <c r="BL209">
        <v>0.182</v>
      </c>
      <c r="BM209">
        <v>0.19400000000000001</v>
      </c>
      <c r="BN209">
        <v>0</v>
      </c>
      <c r="BO209">
        <v>1</v>
      </c>
      <c r="BP209">
        <v>0</v>
      </c>
      <c r="BQ209" t="s">
        <v>625</v>
      </c>
      <c r="BR209" t="s">
        <v>625</v>
      </c>
      <c r="BS209">
        <v>11.635</v>
      </c>
      <c r="BV209" s="87">
        <v>0.14112591319295228</v>
      </c>
      <c r="BW209" s="87">
        <v>1.6673828964331758E-2</v>
      </c>
      <c r="BX209" s="87">
        <v>0.82655779974215726</v>
      </c>
      <c r="BY209" s="87">
        <v>1.564245810055866E-2</v>
      </c>
      <c r="CA209" s="87">
        <v>0.99999999999999989</v>
      </c>
      <c r="CD209">
        <v>0.141126</v>
      </c>
      <c r="CG209" s="87">
        <v>8.6807047716686014E-8</v>
      </c>
      <c r="CH209" s="102">
        <v>0</v>
      </c>
    </row>
    <row r="210" spans="1:86" x14ac:dyDescent="0.35">
      <c r="A210" t="s">
        <v>583</v>
      </c>
      <c r="B210" t="s">
        <v>590</v>
      </c>
      <c r="C210">
        <v>0</v>
      </c>
      <c r="D210">
        <v>1.2210000000000001</v>
      </c>
      <c r="E210">
        <v>0</v>
      </c>
      <c r="F210">
        <v>0</v>
      </c>
      <c r="G210">
        <v>0</v>
      </c>
      <c r="H210">
        <v>0</v>
      </c>
      <c r="I210">
        <v>0</v>
      </c>
      <c r="J210">
        <v>0</v>
      </c>
      <c r="K210">
        <v>0</v>
      </c>
      <c r="L210">
        <v>0</v>
      </c>
      <c r="M210">
        <v>0</v>
      </c>
      <c r="N210">
        <v>0</v>
      </c>
      <c r="O210">
        <v>0</v>
      </c>
      <c r="P210">
        <v>0</v>
      </c>
      <c r="Q210">
        <v>13.113300000000001</v>
      </c>
      <c r="R210">
        <v>5.9740000000000002</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0.16400000000000001</v>
      </c>
      <c r="AM210">
        <v>0</v>
      </c>
      <c r="AO210">
        <v>20.472300000000004</v>
      </c>
      <c r="AP210">
        <v>20.472300000000004</v>
      </c>
      <c r="AQ210">
        <v>15.753</v>
      </c>
      <c r="AR210">
        <v>0</v>
      </c>
      <c r="AS210">
        <v>0</v>
      </c>
      <c r="AT210" s="87">
        <v>0.7694787591037644</v>
      </c>
      <c r="AV210" t="s">
        <v>629</v>
      </c>
      <c r="BA210">
        <v>0.16400000000000001</v>
      </c>
      <c r="BB210">
        <v>0</v>
      </c>
      <c r="BC210">
        <v>13.113300000000001</v>
      </c>
      <c r="BD210">
        <v>5.9740000000000002</v>
      </c>
      <c r="BF210">
        <v>19.087299999999999</v>
      </c>
      <c r="BI210">
        <v>1.2210000000000001</v>
      </c>
      <c r="BJ210">
        <v>0</v>
      </c>
      <c r="BK210">
        <v>19.087299999999999</v>
      </c>
      <c r="BL210">
        <v>0</v>
      </c>
      <c r="BM210">
        <v>0.16400000000000001</v>
      </c>
      <c r="BN210">
        <v>0</v>
      </c>
      <c r="BO210">
        <v>1</v>
      </c>
      <c r="BP210">
        <v>0</v>
      </c>
      <c r="BQ210" t="s">
        <v>625</v>
      </c>
      <c r="BR210" t="s">
        <v>625</v>
      </c>
      <c r="BS210">
        <v>20.472300000000001</v>
      </c>
      <c r="BV210" s="87">
        <v>5.9641564455386063E-2</v>
      </c>
      <c r="BW210" s="87">
        <v>8.0108243822140154E-3</v>
      </c>
      <c r="BX210" s="87">
        <v>0.93234761116239984</v>
      </c>
      <c r="BY210" s="87">
        <v>0</v>
      </c>
      <c r="CA210" s="87">
        <v>0.99999999999999989</v>
      </c>
      <c r="CD210">
        <v>5.9641600000000003E-2</v>
      </c>
      <c r="CG210" s="87">
        <v>3.554461393967534E-8</v>
      </c>
      <c r="CH210" s="102">
        <v>0</v>
      </c>
    </row>
    <row r="211" spans="1:86" x14ac:dyDescent="0.35">
      <c r="A211" t="s">
        <v>583</v>
      </c>
      <c r="B211" t="s">
        <v>592</v>
      </c>
      <c r="C211">
        <v>0</v>
      </c>
      <c r="D211">
        <v>4.6980000000000004</v>
      </c>
      <c r="E211">
        <v>0</v>
      </c>
      <c r="F211">
        <v>0</v>
      </c>
      <c r="G211">
        <v>0</v>
      </c>
      <c r="H211">
        <v>0</v>
      </c>
      <c r="I211">
        <v>0</v>
      </c>
      <c r="J211">
        <v>0</v>
      </c>
      <c r="K211">
        <v>0</v>
      </c>
      <c r="L211">
        <v>18.975000000000001</v>
      </c>
      <c r="M211">
        <v>0.17799999999999999</v>
      </c>
      <c r="N211">
        <v>14.19</v>
      </c>
      <c r="O211">
        <v>0</v>
      </c>
      <c r="P211">
        <v>14.66</v>
      </c>
      <c r="Q211">
        <v>0</v>
      </c>
      <c r="R211">
        <v>0</v>
      </c>
      <c r="S211">
        <v>0.50900000000000001</v>
      </c>
      <c r="T211">
        <v>0</v>
      </c>
      <c r="U211">
        <v>0</v>
      </c>
      <c r="V211">
        <v>0</v>
      </c>
      <c r="W211">
        <v>0</v>
      </c>
      <c r="X211">
        <v>0</v>
      </c>
      <c r="Y211">
        <v>0</v>
      </c>
      <c r="Z211">
        <v>0</v>
      </c>
      <c r="AA211">
        <v>0</v>
      </c>
      <c r="AB211">
        <v>0</v>
      </c>
      <c r="AC211">
        <v>0</v>
      </c>
      <c r="AD211">
        <v>0</v>
      </c>
      <c r="AE211">
        <v>0</v>
      </c>
      <c r="AF211">
        <v>0</v>
      </c>
      <c r="AG211">
        <v>0</v>
      </c>
      <c r="AH211">
        <v>0</v>
      </c>
      <c r="AI211">
        <v>3.0760000000000001</v>
      </c>
      <c r="AJ211">
        <v>0</v>
      </c>
      <c r="AK211">
        <v>0</v>
      </c>
      <c r="AL211">
        <v>0.94499999999999995</v>
      </c>
      <c r="AM211">
        <v>0</v>
      </c>
      <c r="AO211">
        <v>57.231000000000009</v>
      </c>
      <c r="AP211">
        <v>57.231000000000009</v>
      </c>
      <c r="AQ211">
        <v>34.604999999999997</v>
      </c>
      <c r="AR211">
        <v>0</v>
      </c>
      <c r="AS211">
        <v>0</v>
      </c>
      <c r="AT211" s="87">
        <v>0.60465481994024206</v>
      </c>
      <c r="AV211" t="s">
        <v>629</v>
      </c>
      <c r="BA211">
        <v>0.94499999999999995</v>
      </c>
      <c r="BB211">
        <v>0</v>
      </c>
      <c r="BC211">
        <v>29.027999999999999</v>
      </c>
      <c r="BD211">
        <v>0.50900000000000001</v>
      </c>
      <c r="BF211">
        <v>48.512</v>
      </c>
      <c r="BI211">
        <v>4.6980000000000004</v>
      </c>
      <c r="BJ211">
        <v>0</v>
      </c>
      <c r="BK211">
        <v>29.536999999999999</v>
      </c>
      <c r="BL211">
        <v>22.051000000000002</v>
      </c>
      <c r="BM211">
        <v>0.94499999999999995</v>
      </c>
      <c r="BN211">
        <v>0</v>
      </c>
      <c r="BO211">
        <v>1</v>
      </c>
      <c r="BP211">
        <v>0</v>
      </c>
      <c r="BQ211" t="s">
        <v>625</v>
      </c>
      <c r="BR211" t="s">
        <v>625</v>
      </c>
      <c r="BS211">
        <v>57.231000000000002</v>
      </c>
      <c r="BV211" s="87">
        <v>8.2088378675892443E-2</v>
      </c>
      <c r="BW211" s="87">
        <v>1.651203019342664E-2</v>
      </c>
      <c r="BX211" s="87">
        <v>0.51610141356956896</v>
      </c>
      <c r="BY211" s="87">
        <v>0.38529817756111201</v>
      </c>
      <c r="CA211" s="87">
        <v>1</v>
      </c>
      <c r="CD211">
        <v>8.2088400000000006E-2</v>
      </c>
      <c r="CG211" s="87">
        <v>2.1324107563058803E-8</v>
      </c>
      <c r="CH211" s="102">
        <v>0</v>
      </c>
    </row>
    <row r="212" spans="1:86" x14ac:dyDescent="0.35">
      <c r="A212" t="s">
        <v>583</v>
      </c>
      <c r="B212" t="s">
        <v>595</v>
      </c>
      <c r="C212">
        <v>0</v>
      </c>
      <c r="D212">
        <v>9.7000000000000003E-2</v>
      </c>
      <c r="E212">
        <v>0</v>
      </c>
      <c r="F212">
        <v>0</v>
      </c>
      <c r="G212">
        <v>0</v>
      </c>
      <c r="H212">
        <v>0</v>
      </c>
      <c r="I212">
        <v>0</v>
      </c>
      <c r="J212">
        <v>0</v>
      </c>
      <c r="K212">
        <v>0</v>
      </c>
      <c r="L212">
        <v>0</v>
      </c>
      <c r="M212">
        <v>0</v>
      </c>
      <c r="N212">
        <v>5.7670000000000003</v>
      </c>
      <c r="O212">
        <v>0</v>
      </c>
      <c r="P212">
        <v>4.3479999999999999</v>
      </c>
      <c r="Q212">
        <v>0</v>
      </c>
      <c r="R212">
        <v>0</v>
      </c>
      <c r="S212">
        <v>0</v>
      </c>
      <c r="T212">
        <v>0</v>
      </c>
      <c r="U212">
        <v>0</v>
      </c>
      <c r="V212">
        <v>0</v>
      </c>
      <c r="W212">
        <v>0</v>
      </c>
      <c r="X212">
        <v>0</v>
      </c>
      <c r="Y212">
        <v>0</v>
      </c>
      <c r="Z212">
        <v>0</v>
      </c>
      <c r="AA212">
        <v>0</v>
      </c>
      <c r="AB212">
        <v>0</v>
      </c>
      <c r="AC212">
        <v>0</v>
      </c>
      <c r="AD212">
        <v>0</v>
      </c>
      <c r="AE212">
        <v>0</v>
      </c>
      <c r="AF212">
        <v>0.47299999999999998</v>
      </c>
      <c r="AG212">
        <v>0</v>
      </c>
      <c r="AH212">
        <v>0</v>
      </c>
      <c r="AI212">
        <v>0</v>
      </c>
      <c r="AJ212">
        <v>0</v>
      </c>
      <c r="AK212">
        <v>0</v>
      </c>
      <c r="AL212">
        <v>0.315</v>
      </c>
      <c r="AM212">
        <v>0</v>
      </c>
      <c r="AO212">
        <v>11</v>
      </c>
      <c r="AP212">
        <v>11</v>
      </c>
      <c r="AQ212">
        <v>7.6870000000000003</v>
      </c>
      <c r="AR212">
        <v>0</v>
      </c>
      <c r="AS212">
        <v>0</v>
      </c>
      <c r="AT212" s="87">
        <v>0.69881818181818189</v>
      </c>
      <c r="AV212" t="s">
        <v>629</v>
      </c>
      <c r="BA212">
        <v>0.78800000000000003</v>
      </c>
      <c r="BB212">
        <v>0</v>
      </c>
      <c r="BC212">
        <v>10.115</v>
      </c>
      <c r="BD212">
        <v>0</v>
      </c>
      <c r="BF212">
        <v>10.115</v>
      </c>
      <c r="BI212">
        <v>9.7000000000000003E-2</v>
      </c>
      <c r="BJ212">
        <v>0</v>
      </c>
      <c r="BK212">
        <v>10.115</v>
      </c>
      <c r="BL212">
        <v>0</v>
      </c>
      <c r="BM212">
        <v>0.78800000000000003</v>
      </c>
      <c r="BN212">
        <v>0</v>
      </c>
      <c r="BO212">
        <v>1</v>
      </c>
      <c r="BP212">
        <v>0</v>
      </c>
      <c r="BQ212" t="s">
        <v>625</v>
      </c>
      <c r="BR212" t="s">
        <v>625</v>
      </c>
      <c r="BS212">
        <v>11</v>
      </c>
      <c r="BV212" s="87">
        <v>8.8181818181818188E-3</v>
      </c>
      <c r="BW212" s="87">
        <v>7.1636363636363637E-2</v>
      </c>
      <c r="BX212" s="87">
        <v>0.91954545454545455</v>
      </c>
      <c r="BY212" s="87">
        <v>0</v>
      </c>
      <c r="CA212" s="87">
        <v>1</v>
      </c>
      <c r="CD212">
        <v>8.8181800000000001E-3</v>
      </c>
      <c r="CG212" s="87">
        <v>-1.8181818186441268E-9</v>
      </c>
      <c r="CH212" s="102">
        <v>0</v>
      </c>
    </row>
    <row r="213" spans="1:86" x14ac:dyDescent="0.35">
      <c r="A213" t="s">
        <v>583</v>
      </c>
      <c r="B213" t="s">
        <v>591</v>
      </c>
      <c r="C213">
        <v>0</v>
      </c>
      <c r="D213">
        <v>5.0999999999999997E-2</v>
      </c>
      <c r="E213">
        <v>0</v>
      </c>
      <c r="F213">
        <v>0</v>
      </c>
      <c r="G213">
        <v>0</v>
      </c>
      <c r="H213">
        <v>0</v>
      </c>
      <c r="I213">
        <v>0</v>
      </c>
      <c r="J213">
        <v>0</v>
      </c>
      <c r="K213">
        <v>0</v>
      </c>
      <c r="L213">
        <v>0</v>
      </c>
      <c r="M213">
        <v>0</v>
      </c>
      <c r="N213">
        <v>0</v>
      </c>
      <c r="O213">
        <v>0</v>
      </c>
      <c r="P213">
        <v>0</v>
      </c>
      <c r="Q213">
        <v>0</v>
      </c>
      <c r="R213">
        <v>10.375</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0.121</v>
      </c>
      <c r="AM213">
        <v>0</v>
      </c>
      <c r="AO213">
        <v>10.547000000000001</v>
      </c>
      <c r="AP213">
        <v>10.547000000000001</v>
      </c>
      <c r="AQ213">
        <v>8.5030000000000001</v>
      </c>
      <c r="AR213">
        <v>0</v>
      </c>
      <c r="AS213">
        <v>0</v>
      </c>
      <c r="AT213" s="87">
        <v>0.80620081539774335</v>
      </c>
      <c r="AV213" t="s">
        <v>629</v>
      </c>
      <c r="BA213">
        <v>0.121</v>
      </c>
      <c r="BB213">
        <v>0</v>
      </c>
      <c r="BC213">
        <v>0</v>
      </c>
      <c r="BD213">
        <v>10.375</v>
      </c>
      <c r="BF213">
        <v>10.375</v>
      </c>
      <c r="BI213">
        <v>5.0999999999999997E-2</v>
      </c>
      <c r="BJ213">
        <v>0</v>
      </c>
      <c r="BK213">
        <v>10.375</v>
      </c>
      <c r="BL213">
        <v>0</v>
      </c>
      <c r="BM213">
        <v>0.121</v>
      </c>
      <c r="BN213">
        <v>0</v>
      </c>
      <c r="BO213">
        <v>1</v>
      </c>
      <c r="BP213">
        <v>0</v>
      </c>
      <c r="BQ213" t="s">
        <v>625</v>
      </c>
      <c r="BR213" t="s">
        <v>625</v>
      </c>
      <c r="BS213">
        <v>10.547000000000001</v>
      </c>
      <c r="BV213" s="87">
        <v>4.8354982459467141E-3</v>
      </c>
      <c r="BW213" s="87">
        <v>1.1472456622736322E-2</v>
      </c>
      <c r="BX213" s="87">
        <v>0.98369204513131692</v>
      </c>
      <c r="BY213" s="87">
        <v>0</v>
      </c>
      <c r="CA213" s="87">
        <v>1</v>
      </c>
      <c r="CD213">
        <v>4.8355000000000004E-3</v>
      </c>
      <c r="CG213" s="87">
        <v>1.7540532862986291E-9</v>
      </c>
      <c r="CH213" s="102">
        <v>0</v>
      </c>
    </row>
    <row r="214" spans="1:86" x14ac:dyDescent="0.35">
      <c r="A214" t="s">
        <v>378</v>
      </c>
      <c r="B214" t="s">
        <v>379</v>
      </c>
      <c r="C214">
        <v>0</v>
      </c>
      <c r="D214">
        <v>0</v>
      </c>
      <c r="E214">
        <v>0</v>
      </c>
      <c r="F214">
        <v>0</v>
      </c>
      <c r="G214">
        <v>0</v>
      </c>
      <c r="H214">
        <v>0</v>
      </c>
      <c r="I214">
        <v>0</v>
      </c>
      <c r="J214">
        <v>0</v>
      </c>
      <c r="K214">
        <v>0</v>
      </c>
      <c r="L214">
        <v>0</v>
      </c>
      <c r="M214">
        <v>0</v>
      </c>
      <c r="N214">
        <v>0</v>
      </c>
      <c r="O214">
        <v>0</v>
      </c>
      <c r="P214">
        <v>0</v>
      </c>
      <c r="Q214">
        <v>5.7058799999999996</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0.10788</v>
      </c>
      <c r="AM214">
        <v>0</v>
      </c>
      <c r="AO214">
        <v>5.8137599999999994</v>
      </c>
      <c r="AP214">
        <v>5.8137599999999994</v>
      </c>
      <c r="AQ214">
        <v>3.5960000000000001</v>
      </c>
      <c r="AR214">
        <v>0</v>
      </c>
      <c r="AS214">
        <v>0</v>
      </c>
      <c r="AT214" s="87">
        <v>0.61853258476442108</v>
      </c>
      <c r="AV214" t="s">
        <v>629</v>
      </c>
      <c r="BA214">
        <v>0.10788</v>
      </c>
      <c r="BB214">
        <v>0</v>
      </c>
      <c r="BC214">
        <v>5.7058799999999996</v>
      </c>
      <c r="BD214">
        <v>0</v>
      </c>
      <c r="BF214">
        <v>5.7058799999999996</v>
      </c>
      <c r="BI214">
        <v>0</v>
      </c>
      <c r="BJ214">
        <v>0</v>
      </c>
      <c r="BK214">
        <v>5.7058799999999996</v>
      </c>
      <c r="BL214">
        <v>0</v>
      </c>
      <c r="BM214">
        <v>0.10788</v>
      </c>
      <c r="BN214">
        <v>0.64</v>
      </c>
      <c r="BO214">
        <v>0.22</v>
      </c>
      <c r="BP214">
        <v>0</v>
      </c>
      <c r="BQ214" t="s">
        <v>625</v>
      </c>
      <c r="BR214" t="s">
        <v>625</v>
      </c>
      <c r="BS214">
        <v>5.8137599999999994</v>
      </c>
      <c r="BV214" s="87">
        <v>1.1875825627476884E-2</v>
      </c>
      <c r="BW214" s="87">
        <v>4.0823150594451792E-3</v>
      </c>
      <c r="BX214" s="87">
        <v>0.98404185931307808</v>
      </c>
      <c r="BY214" s="87">
        <v>0</v>
      </c>
      <c r="CA214" s="87">
        <v>1.0000000000000002</v>
      </c>
      <c r="CD214">
        <v>1.1875800000000001E-2</v>
      </c>
      <c r="CG214" s="87">
        <v>-2.5627476883671729E-8</v>
      </c>
      <c r="CH214" s="102">
        <v>0</v>
      </c>
    </row>
    <row r="215" spans="1:86" x14ac:dyDescent="0.35">
      <c r="A215" t="s">
        <v>378</v>
      </c>
      <c r="B215" t="s">
        <v>380</v>
      </c>
      <c r="C215">
        <v>0</v>
      </c>
      <c r="D215">
        <v>0.33100000000000002</v>
      </c>
      <c r="E215">
        <v>0</v>
      </c>
      <c r="F215">
        <v>0</v>
      </c>
      <c r="G215">
        <v>0</v>
      </c>
      <c r="H215">
        <v>0</v>
      </c>
      <c r="I215">
        <v>0</v>
      </c>
      <c r="J215">
        <v>0</v>
      </c>
      <c r="K215">
        <v>0</v>
      </c>
      <c r="L215">
        <v>0</v>
      </c>
      <c r="M215">
        <v>0</v>
      </c>
      <c r="N215">
        <v>42.393000000000001</v>
      </c>
      <c r="O215">
        <v>23.100999999999999</v>
      </c>
      <c r="P215">
        <v>0</v>
      </c>
      <c r="Q215">
        <v>0</v>
      </c>
      <c r="R215">
        <v>6.0000000000000001E-3</v>
      </c>
      <c r="S215">
        <v>0</v>
      </c>
      <c r="T215">
        <v>0</v>
      </c>
      <c r="U215">
        <v>0</v>
      </c>
      <c r="V215">
        <v>0</v>
      </c>
      <c r="W215">
        <v>0</v>
      </c>
      <c r="X215">
        <v>0</v>
      </c>
      <c r="Y215">
        <v>0</v>
      </c>
      <c r="Z215">
        <v>0</v>
      </c>
      <c r="AA215">
        <v>0</v>
      </c>
      <c r="AB215">
        <v>0</v>
      </c>
      <c r="AC215">
        <v>0</v>
      </c>
      <c r="AD215">
        <v>0</v>
      </c>
      <c r="AE215">
        <v>0</v>
      </c>
      <c r="AF215">
        <v>0</v>
      </c>
      <c r="AG215">
        <v>0</v>
      </c>
      <c r="AH215">
        <v>0</v>
      </c>
      <c r="AI215">
        <v>9.0370000000000008</v>
      </c>
      <c r="AJ215">
        <v>0</v>
      </c>
      <c r="AK215">
        <v>0</v>
      </c>
      <c r="AL215">
        <v>1.4434199999999999</v>
      </c>
      <c r="AM215">
        <v>0</v>
      </c>
      <c r="AO215">
        <v>76.311420000000012</v>
      </c>
      <c r="AP215">
        <v>76.311420000000012</v>
      </c>
      <c r="AQ215">
        <v>48.113999999999997</v>
      </c>
      <c r="AR215">
        <v>0</v>
      </c>
      <c r="AS215">
        <v>0</v>
      </c>
      <c r="AT215" s="87">
        <v>0.63049540946820271</v>
      </c>
      <c r="AV215" t="s">
        <v>629</v>
      </c>
      <c r="BA215">
        <v>1.4434199999999999</v>
      </c>
      <c r="BB215">
        <v>0</v>
      </c>
      <c r="BC215">
        <v>65.494</v>
      </c>
      <c r="BD215">
        <v>6.0000000000000001E-3</v>
      </c>
      <c r="BF215">
        <v>65.5</v>
      </c>
      <c r="BI215">
        <v>0.33100000000000002</v>
      </c>
      <c r="BJ215">
        <v>0</v>
      </c>
      <c r="BK215">
        <v>65.5</v>
      </c>
      <c r="BL215">
        <v>9.0370000000000008</v>
      </c>
      <c r="BM215">
        <v>1.4434199999999999</v>
      </c>
      <c r="BN215">
        <v>2E-3</v>
      </c>
      <c r="BO215">
        <v>0.22</v>
      </c>
      <c r="BP215">
        <v>0</v>
      </c>
      <c r="BQ215" t="s">
        <v>625</v>
      </c>
      <c r="BR215" t="s">
        <v>625</v>
      </c>
      <c r="BS215">
        <v>76.311420000000012</v>
      </c>
      <c r="BV215" s="87">
        <v>4.3753194476003716E-3</v>
      </c>
      <c r="BW215" s="87">
        <v>4.1612697024901377E-3</v>
      </c>
      <c r="BX215" s="87">
        <v>0.87304076847213685</v>
      </c>
      <c r="BY215" s="87">
        <v>0.11842264237777254</v>
      </c>
      <c r="CA215" s="87">
        <v>0.99999999999999989</v>
      </c>
      <c r="CD215">
        <v>4.3753200000000003E-3</v>
      </c>
      <c r="CG215" s="87">
        <v>5.5239962864356285E-10</v>
      </c>
      <c r="CH215" s="102">
        <v>0</v>
      </c>
    </row>
    <row r="216" spans="1:86" x14ac:dyDescent="0.35">
      <c r="A216" t="s">
        <v>453</v>
      </c>
      <c r="B216" t="s">
        <v>454</v>
      </c>
      <c r="C216">
        <v>0</v>
      </c>
      <c r="D216">
        <v>0.23200000000000001</v>
      </c>
      <c r="E216">
        <v>0</v>
      </c>
      <c r="F216">
        <v>0</v>
      </c>
      <c r="G216">
        <v>0</v>
      </c>
      <c r="H216">
        <v>0</v>
      </c>
      <c r="I216">
        <v>0</v>
      </c>
      <c r="J216">
        <v>0</v>
      </c>
      <c r="K216">
        <v>0</v>
      </c>
      <c r="L216">
        <v>0</v>
      </c>
      <c r="M216">
        <v>1.099</v>
      </c>
      <c r="N216">
        <v>1.339</v>
      </c>
      <c r="O216">
        <v>0</v>
      </c>
      <c r="P216">
        <v>4.2300000000000004</v>
      </c>
      <c r="Q216">
        <v>0</v>
      </c>
      <c r="R216">
        <v>0</v>
      </c>
      <c r="S216">
        <v>3.1E-2</v>
      </c>
      <c r="T216">
        <v>0</v>
      </c>
      <c r="U216">
        <v>0</v>
      </c>
      <c r="V216">
        <v>0</v>
      </c>
      <c r="W216">
        <v>0</v>
      </c>
      <c r="X216">
        <v>0</v>
      </c>
      <c r="Y216">
        <v>0</v>
      </c>
      <c r="Z216">
        <v>0</v>
      </c>
      <c r="AA216">
        <v>0</v>
      </c>
      <c r="AB216">
        <v>0</v>
      </c>
      <c r="AC216">
        <v>0</v>
      </c>
      <c r="AD216">
        <v>0</v>
      </c>
      <c r="AE216">
        <v>0</v>
      </c>
      <c r="AF216">
        <v>0</v>
      </c>
      <c r="AG216">
        <v>0</v>
      </c>
      <c r="AH216">
        <v>0</v>
      </c>
      <c r="AI216">
        <v>0</v>
      </c>
      <c r="AJ216">
        <v>0</v>
      </c>
      <c r="AK216">
        <v>0</v>
      </c>
      <c r="AL216">
        <v>0.13374</v>
      </c>
      <c r="AM216">
        <v>0</v>
      </c>
      <c r="AO216">
        <v>7.0647400000000005</v>
      </c>
      <c r="AP216">
        <v>7.0647400000000005</v>
      </c>
      <c r="AQ216">
        <v>4.4580000000000002</v>
      </c>
      <c r="AR216">
        <v>0</v>
      </c>
      <c r="AS216">
        <v>0</v>
      </c>
      <c r="AT216" s="87">
        <v>0.63102109914873017</v>
      </c>
      <c r="AV216" t="s">
        <v>629</v>
      </c>
      <c r="BA216">
        <v>0.13374</v>
      </c>
      <c r="BB216">
        <v>0</v>
      </c>
      <c r="BC216">
        <v>6.6680000000000001</v>
      </c>
      <c r="BD216">
        <v>3.1E-2</v>
      </c>
      <c r="BF216">
        <v>6.6989999999999998</v>
      </c>
      <c r="BI216">
        <v>0.23200000000000001</v>
      </c>
      <c r="BJ216">
        <v>0</v>
      </c>
      <c r="BK216">
        <v>6.6989999999999998</v>
      </c>
      <c r="BL216">
        <v>0</v>
      </c>
      <c r="BM216">
        <v>0.13374</v>
      </c>
      <c r="BN216">
        <v>2E-3</v>
      </c>
      <c r="BO216">
        <v>0.22</v>
      </c>
      <c r="BP216">
        <v>0</v>
      </c>
      <c r="BQ216" t="s">
        <v>625</v>
      </c>
      <c r="BR216" t="s">
        <v>625</v>
      </c>
      <c r="BS216">
        <v>7.0647400000000005</v>
      </c>
      <c r="BV216" s="87">
        <v>3.2877003258435553E-2</v>
      </c>
      <c r="BW216" s="87">
        <v>4.1647392543816188E-3</v>
      </c>
      <c r="BX216" s="87">
        <v>0.96295825748718278</v>
      </c>
      <c r="BY216" s="87">
        <v>0</v>
      </c>
      <c r="CA216" s="87">
        <v>1</v>
      </c>
      <c r="CD216">
        <v>3.2876900000000001E-2</v>
      </c>
      <c r="CG216" s="87">
        <v>-1.0325843555203384E-7</v>
      </c>
      <c r="CH216" s="102">
        <v>0</v>
      </c>
    </row>
    <row r="217" spans="1:86" x14ac:dyDescent="0.35">
      <c r="A217" t="s">
        <v>453</v>
      </c>
      <c r="B217" t="s">
        <v>455</v>
      </c>
      <c r="C217">
        <v>0</v>
      </c>
      <c r="D217">
        <v>1.1910700000000001</v>
      </c>
      <c r="E217">
        <v>0</v>
      </c>
      <c r="F217">
        <v>0</v>
      </c>
      <c r="G217">
        <v>0</v>
      </c>
      <c r="H217">
        <v>0</v>
      </c>
      <c r="I217">
        <v>0</v>
      </c>
      <c r="J217">
        <v>0</v>
      </c>
      <c r="K217">
        <v>0</v>
      </c>
      <c r="L217">
        <v>80.344499999999996</v>
      </c>
      <c r="M217">
        <v>9.0766799999999996</v>
      </c>
      <c r="N217">
        <v>11.063499999999999</v>
      </c>
      <c r="O217">
        <v>4.7622200000000001</v>
      </c>
      <c r="P217">
        <v>34.948999999999998</v>
      </c>
      <c r="Q217">
        <v>0.16478899999999999</v>
      </c>
      <c r="R217">
        <v>0</v>
      </c>
      <c r="S217">
        <v>0.25640000000000002</v>
      </c>
      <c r="T217">
        <v>0</v>
      </c>
      <c r="U217">
        <v>0</v>
      </c>
      <c r="V217">
        <v>0</v>
      </c>
      <c r="W217">
        <v>0</v>
      </c>
      <c r="X217">
        <v>0</v>
      </c>
      <c r="Y217">
        <v>0</v>
      </c>
      <c r="Z217">
        <v>0</v>
      </c>
      <c r="AA217">
        <v>0</v>
      </c>
      <c r="AB217">
        <v>0</v>
      </c>
      <c r="AC217">
        <v>0</v>
      </c>
      <c r="AD217">
        <v>0</v>
      </c>
      <c r="AE217">
        <v>0</v>
      </c>
      <c r="AF217">
        <v>0</v>
      </c>
      <c r="AG217">
        <v>0</v>
      </c>
      <c r="AH217">
        <v>0</v>
      </c>
      <c r="AI217">
        <v>24.818000000000001</v>
      </c>
      <c r="AJ217">
        <v>0</v>
      </c>
      <c r="AK217">
        <v>0</v>
      </c>
      <c r="AL217">
        <v>3.7468499999999998</v>
      </c>
      <c r="AM217">
        <v>0</v>
      </c>
      <c r="AO217">
        <v>170.37300900000002</v>
      </c>
      <c r="AP217">
        <v>170.37300900000002</v>
      </c>
      <c r="AQ217">
        <v>124.895</v>
      </c>
      <c r="AR217">
        <v>0</v>
      </c>
      <c r="AS217">
        <v>0</v>
      </c>
      <c r="AT217" s="87">
        <v>0.73306799435584291</v>
      </c>
      <c r="AV217" t="s">
        <v>629</v>
      </c>
      <c r="BA217">
        <v>3.7468499999999998</v>
      </c>
      <c r="BB217">
        <v>0</v>
      </c>
      <c r="BC217">
        <v>60.016188999999997</v>
      </c>
      <c r="BD217">
        <v>0.25640000000000002</v>
      </c>
      <c r="BF217">
        <v>140.61708900000002</v>
      </c>
      <c r="BI217">
        <v>1.1910700000000001</v>
      </c>
      <c r="BJ217">
        <v>0</v>
      </c>
      <c r="BK217">
        <v>60.272588999999996</v>
      </c>
      <c r="BL217">
        <v>105.16249999999999</v>
      </c>
      <c r="BM217">
        <v>3.7468499999999998</v>
      </c>
      <c r="BN217">
        <v>2E-3</v>
      </c>
      <c r="BO217">
        <v>0.22</v>
      </c>
      <c r="BP217">
        <v>0</v>
      </c>
      <c r="BQ217" t="s">
        <v>625</v>
      </c>
      <c r="BR217" t="s">
        <v>625</v>
      </c>
      <c r="BS217">
        <v>170.373009</v>
      </c>
      <c r="BV217" s="87">
        <v>7.0349388499677205E-3</v>
      </c>
      <c r="BW217" s="87">
        <v>4.8382487627485647E-3</v>
      </c>
      <c r="BX217" s="87">
        <v>0.37087821991803877</v>
      </c>
      <c r="BY217" s="87">
        <v>0.61724859246924491</v>
      </c>
      <c r="CA217" s="87">
        <v>1</v>
      </c>
      <c r="CD217">
        <v>7.0349200000000001E-3</v>
      </c>
      <c r="CG217" s="87">
        <v>-1.8849967720405147E-8</v>
      </c>
      <c r="CH217" s="102">
        <v>0</v>
      </c>
    </row>
    <row r="218" spans="1:86" x14ac:dyDescent="0.35">
      <c r="A218" t="s">
        <v>295</v>
      </c>
      <c r="B218" t="s">
        <v>296</v>
      </c>
      <c r="C218">
        <v>0</v>
      </c>
      <c r="D218">
        <v>2.2599999999999998</v>
      </c>
      <c r="E218">
        <v>0</v>
      </c>
      <c r="F218">
        <v>1.1499999999999999</v>
      </c>
      <c r="G218">
        <v>0</v>
      </c>
      <c r="H218">
        <v>0</v>
      </c>
      <c r="I218">
        <v>0</v>
      </c>
      <c r="J218">
        <v>0</v>
      </c>
      <c r="K218">
        <v>0</v>
      </c>
      <c r="L218">
        <v>0</v>
      </c>
      <c r="M218">
        <v>0</v>
      </c>
      <c r="N218">
        <v>0</v>
      </c>
      <c r="O218">
        <v>0</v>
      </c>
      <c r="P218">
        <v>0</v>
      </c>
      <c r="Q218">
        <v>0</v>
      </c>
      <c r="R218">
        <v>0</v>
      </c>
      <c r="S218">
        <v>0</v>
      </c>
      <c r="T218">
        <v>336.99200000000002</v>
      </c>
      <c r="U218">
        <v>0</v>
      </c>
      <c r="V218">
        <v>5.0670000000000002</v>
      </c>
      <c r="W218">
        <v>5.8609999999999998</v>
      </c>
      <c r="X218">
        <v>0</v>
      </c>
      <c r="Y218">
        <v>0</v>
      </c>
      <c r="Z218">
        <v>0</v>
      </c>
      <c r="AA218">
        <v>0</v>
      </c>
      <c r="AB218">
        <v>0</v>
      </c>
      <c r="AC218">
        <v>0</v>
      </c>
      <c r="AD218">
        <v>0</v>
      </c>
      <c r="AE218">
        <v>0</v>
      </c>
      <c r="AF218">
        <v>0</v>
      </c>
      <c r="AG218">
        <v>157.00200000000001</v>
      </c>
      <c r="AH218">
        <v>324.82400000000001</v>
      </c>
      <c r="AI218">
        <v>0</v>
      </c>
      <c r="AJ218">
        <v>1.5E-3</v>
      </c>
      <c r="AK218">
        <v>0</v>
      </c>
      <c r="AL218">
        <v>14.137</v>
      </c>
      <c r="AM218">
        <v>326</v>
      </c>
      <c r="AO218">
        <v>847.29449999999997</v>
      </c>
      <c r="AP218">
        <v>1173.2945</v>
      </c>
      <c r="AQ218">
        <v>1030.27</v>
      </c>
      <c r="AR218">
        <v>11.361000000000001</v>
      </c>
      <c r="AS218">
        <v>4.351</v>
      </c>
      <c r="AT218" s="87">
        <v>0.8781000848465581</v>
      </c>
      <c r="AV218" t="s">
        <v>629</v>
      </c>
      <c r="BA218">
        <v>171.13900000000001</v>
      </c>
      <c r="BB218">
        <v>0</v>
      </c>
      <c r="BC218">
        <v>0</v>
      </c>
      <c r="BD218">
        <v>336.99200000000002</v>
      </c>
      <c r="BF218">
        <v>347.92</v>
      </c>
      <c r="BI218">
        <v>3.4099999999999997</v>
      </c>
      <c r="BJ218">
        <v>0</v>
      </c>
      <c r="BK218">
        <v>347.92</v>
      </c>
      <c r="BL218">
        <v>324.82550000000003</v>
      </c>
      <c r="BM218">
        <v>171.13900000000001</v>
      </c>
      <c r="BN218">
        <v>0</v>
      </c>
      <c r="BO218">
        <v>0</v>
      </c>
      <c r="BP218">
        <v>326</v>
      </c>
      <c r="BQ218">
        <v>0</v>
      </c>
      <c r="BR218">
        <v>237.2</v>
      </c>
      <c r="BS218">
        <v>1173.2945</v>
      </c>
      <c r="BV218" s="87">
        <v>2.9063461901508952E-3</v>
      </c>
      <c r="BW218" s="87">
        <v>7.5684323074897239E-2</v>
      </c>
      <c r="BX218" s="87">
        <v>0.44239447129429138</v>
      </c>
      <c r="BY218" s="87">
        <v>0.47901485944066047</v>
      </c>
      <c r="CA218" s="87">
        <v>1</v>
      </c>
      <c r="CD218">
        <v>2.9171599999999998E-3</v>
      </c>
      <c r="CG218" s="87">
        <v>1.0813809849104586E-5</v>
      </c>
      <c r="CH218" s="102">
        <v>0</v>
      </c>
    </row>
    <row r="219" spans="1:86" x14ac:dyDescent="0.35">
      <c r="A219" t="s">
        <v>297</v>
      </c>
      <c r="B219" t="s">
        <v>298</v>
      </c>
      <c r="C219">
        <v>0</v>
      </c>
      <c r="D219">
        <v>3.0999999999999999E-3</v>
      </c>
      <c r="E219">
        <v>0</v>
      </c>
      <c r="F219">
        <v>0</v>
      </c>
      <c r="G219">
        <v>0</v>
      </c>
      <c r="H219">
        <v>0</v>
      </c>
      <c r="I219">
        <v>0</v>
      </c>
      <c r="J219">
        <v>0</v>
      </c>
      <c r="K219">
        <v>0</v>
      </c>
      <c r="L219">
        <v>0</v>
      </c>
      <c r="M219">
        <v>0</v>
      </c>
      <c r="N219">
        <v>0</v>
      </c>
      <c r="O219">
        <v>0</v>
      </c>
      <c r="P219">
        <v>0</v>
      </c>
      <c r="Q219">
        <v>0</v>
      </c>
      <c r="R219">
        <v>6.694</v>
      </c>
      <c r="S219">
        <v>0</v>
      </c>
      <c r="T219">
        <v>0</v>
      </c>
      <c r="U219">
        <v>0</v>
      </c>
      <c r="V219">
        <v>0</v>
      </c>
      <c r="W219">
        <v>0</v>
      </c>
      <c r="X219">
        <v>0</v>
      </c>
      <c r="Y219">
        <v>0</v>
      </c>
      <c r="Z219">
        <v>0</v>
      </c>
      <c r="AA219">
        <v>0</v>
      </c>
      <c r="AB219">
        <v>0</v>
      </c>
      <c r="AC219">
        <v>0</v>
      </c>
      <c r="AD219">
        <v>0</v>
      </c>
      <c r="AE219">
        <v>0</v>
      </c>
      <c r="AF219">
        <v>0</v>
      </c>
      <c r="AG219">
        <v>0</v>
      </c>
      <c r="AH219">
        <v>0</v>
      </c>
      <c r="AI219">
        <v>0</v>
      </c>
      <c r="AJ219">
        <v>11.878</v>
      </c>
      <c r="AK219">
        <v>0</v>
      </c>
      <c r="AL219">
        <v>0.26400000000000001</v>
      </c>
      <c r="AM219">
        <v>0</v>
      </c>
      <c r="AO219">
        <v>18.839099999999998</v>
      </c>
      <c r="AP219">
        <v>18.839099999999998</v>
      </c>
      <c r="AQ219">
        <v>15.38</v>
      </c>
      <c r="AR219">
        <v>0</v>
      </c>
      <c r="AS219">
        <v>0</v>
      </c>
      <c r="AT219" s="87">
        <v>0.81638719471736987</v>
      </c>
      <c r="AV219" t="s">
        <v>629</v>
      </c>
      <c r="BA219">
        <v>0.26400000000000001</v>
      </c>
      <c r="BB219">
        <v>0</v>
      </c>
      <c r="BC219">
        <v>0</v>
      </c>
      <c r="BD219">
        <v>6.694</v>
      </c>
      <c r="BF219">
        <v>6.694</v>
      </c>
      <c r="BI219">
        <v>3.0999999999999999E-3</v>
      </c>
      <c r="BJ219">
        <v>0</v>
      </c>
      <c r="BK219">
        <v>6.694</v>
      </c>
      <c r="BL219">
        <v>11.878</v>
      </c>
      <c r="BM219">
        <v>0.26400000000000001</v>
      </c>
      <c r="BN219">
        <v>0</v>
      </c>
      <c r="BO219">
        <v>0</v>
      </c>
      <c r="BP219">
        <v>0</v>
      </c>
      <c r="BQ219" t="s">
        <v>625</v>
      </c>
      <c r="BR219" t="s">
        <v>625</v>
      </c>
      <c r="BS219">
        <v>18.839099999999998</v>
      </c>
      <c r="BV219" s="87">
        <v>1.6455138515109535E-4</v>
      </c>
      <c r="BW219" s="87">
        <v>0</v>
      </c>
      <c r="BX219" s="87">
        <v>0.36933823802623272</v>
      </c>
      <c r="BY219" s="87">
        <v>0.6304972105886163</v>
      </c>
      <c r="CA219" s="87">
        <v>1</v>
      </c>
      <c r="CD219">
        <v>1.64551E-4</v>
      </c>
      <c r="CG219" s="87">
        <v>-3.8515109534293344E-10</v>
      </c>
      <c r="CH219" s="102">
        <v>0</v>
      </c>
    </row>
    <row r="220" spans="1:86" x14ac:dyDescent="0.35">
      <c r="A220" t="s">
        <v>297</v>
      </c>
      <c r="B220" t="s">
        <v>299</v>
      </c>
      <c r="C220">
        <v>0</v>
      </c>
      <c r="D220">
        <v>0.55500000000000005</v>
      </c>
      <c r="E220">
        <v>0</v>
      </c>
      <c r="F220">
        <v>0</v>
      </c>
      <c r="G220">
        <v>0</v>
      </c>
      <c r="H220">
        <v>0</v>
      </c>
      <c r="I220">
        <v>0</v>
      </c>
      <c r="J220">
        <v>0</v>
      </c>
      <c r="K220">
        <v>0</v>
      </c>
      <c r="L220">
        <v>0</v>
      </c>
      <c r="M220">
        <v>0</v>
      </c>
      <c r="N220">
        <v>130.566</v>
      </c>
      <c r="O220">
        <v>0</v>
      </c>
      <c r="P220">
        <v>0</v>
      </c>
      <c r="Q220">
        <v>0</v>
      </c>
      <c r="R220">
        <v>0</v>
      </c>
      <c r="S220">
        <v>0</v>
      </c>
      <c r="T220">
        <v>0</v>
      </c>
      <c r="U220">
        <v>0</v>
      </c>
      <c r="V220">
        <v>0</v>
      </c>
      <c r="W220">
        <v>0</v>
      </c>
      <c r="X220">
        <v>0</v>
      </c>
      <c r="Y220">
        <v>0</v>
      </c>
      <c r="Z220">
        <v>0</v>
      </c>
      <c r="AA220">
        <v>0</v>
      </c>
      <c r="AB220">
        <v>0</v>
      </c>
      <c r="AC220">
        <v>0</v>
      </c>
      <c r="AD220">
        <v>0</v>
      </c>
      <c r="AE220">
        <v>0</v>
      </c>
      <c r="AF220">
        <v>1.0580000000000001</v>
      </c>
      <c r="AG220">
        <v>0</v>
      </c>
      <c r="AH220">
        <v>0</v>
      </c>
      <c r="AI220">
        <v>30.632999999999999</v>
      </c>
      <c r="AJ220">
        <v>0</v>
      </c>
      <c r="AK220">
        <v>0</v>
      </c>
      <c r="AL220">
        <v>3.7456299999999998</v>
      </c>
      <c r="AM220">
        <v>0</v>
      </c>
      <c r="AO220">
        <v>166.55763000000002</v>
      </c>
      <c r="AP220">
        <v>166.55763000000002</v>
      </c>
      <c r="AQ220">
        <v>134.69399999999999</v>
      </c>
      <c r="AR220">
        <v>0</v>
      </c>
      <c r="AS220">
        <v>0</v>
      </c>
      <c r="AT220" s="87">
        <v>0.80869306317579071</v>
      </c>
      <c r="AV220" t="s">
        <v>629</v>
      </c>
      <c r="BA220">
        <v>4.8036300000000001</v>
      </c>
      <c r="BB220">
        <v>0</v>
      </c>
      <c r="BC220">
        <v>130.566</v>
      </c>
      <c r="BD220">
        <v>0</v>
      </c>
      <c r="BF220">
        <v>130.566</v>
      </c>
      <c r="BI220">
        <v>0.55500000000000005</v>
      </c>
      <c r="BJ220">
        <v>0</v>
      </c>
      <c r="BK220">
        <v>130.566</v>
      </c>
      <c r="BL220">
        <v>30.632999999999999</v>
      </c>
      <c r="BM220">
        <v>4.8036300000000001</v>
      </c>
      <c r="BN220">
        <v>0</v>
      </c>
      <c r="BO220">
        <v>0</v>
      </c>
      <c r="BP220">
        <v>0</v>
      </c>
      <c r="BQ220" t="s">
        <v>625</v>
      </c>
      <c r="BR220" t="s">
        <v>625</v>
      </c>
      <c r="BS220">
        <v>166.55763000000002</v>
      </c>
      <c r="BV220" s="87">
        <v>3.3321799787857211E-3</v>
      </c>
      <c r="BW220" s="87">
        <v>0</v>
      </c>
      <c r="BX220" s="87">
        <v>0.81274949697591148</v>
      </c>
      <c r="BY220" s="87">
        <v>0.18391832304530267</v>
      </c>
      <c r="CA220" s="87">
        <v>0.99999999999999989</v>
      </c>
      <c r="CD220">
        <v>3.3321700000000002E-3</v>
      </c>
      <c r="CG220" s="87">
        <v>-9.978785720909239E-9</v>
      </c>
      <c r="CH220" s="102">
        <v>0</v>
      </c>
    </row>
    <row r="221" spans="1:86" x14ac:dyDescent="0.35">
      <c r="A221" t="s">
        <v>297</v>
      </c>
      <c r="B221" t="s">
        <v>300</v>
      </c>
      <c r="C221">
        <v>0</v>
      </c>
      <c r="D221">
        <v>1.4E-2</v>
      </c>
      <c r="E221">
        <v>0</v>
      </c>
      <c r="F221">
        <v>0</v>
      </c>
      <c r="G221">
        <v>0</v>
      </c>
      <c r="H221">
        <v>0</v>
      </c>
      <c r="I221">
        <v>0</v>
      </c>
      <c r="J221">
        <v>0</v>
      </c>
      <c r="K221">
        <v>0</v>
      </c>
      <c r="L221">
        <v>0</v>
      </c>
      <c r="M221">
        <v>0</v>
      </c>
      <c r="N221">
        <v>0</v>
      </c>
      <c r="O221">
        <v>0</v>
      </c>
      <c r="P221">
        <v>20.707000000000001</v>
      </c>
      <c r="Q221">
        <v>0</v>
      </c>
      <c r="R221">
        <v>0</v>
      </c>
      <c r="S221">
        <v>0</v>
      </c>
      <c r="T221">
        <v>0</v>
      </c>
      <c r="U221">
        <v>0</v>
      </c>
      <c r="V221">
        <v>0</v>
      </c>
      <c r="W221">
        <v>0.93600000000000005</v>
      </c>
      <c r="X221">
        <v>0</v>
      </c>
      <c r="Y221">
        <v>0</v>
      </c>
      <c r="Z221">
        <v>0</v>
      </c>
      <c r="AA221">
        <v>0</v>
      </c>
      <c r="AB221">
        <v>0</v>
      </c>
      <c r="AC221">
        <v>0</v>
      </c>
      <c r="AD221">
        <v>0</v>
      </c>
      <c r="AE221">
        <v>0</v>
      </c>
      <c r="AF221">
        <v>0</v>
      </c>
      <c r="AG221">
        <v>0</v>
      </c>
      <c r="AH221">
        <v>0</v>
      </c>
      <c r="AI221">
        <v>2.302</v>
      </c>
      <c r="AJ221">
        <v>0</v>
      </c>
      <c r="AK221">
        <v>0</v>
      </c>
      <c r="AL221">
        <v>0.55200000000000005</v>
      </c>
      <c r="AM221">
        <v>0</v>
      </c>
      <c r="AO221">
        <v>24.510999999999999</v>
      </c>
      <c r="AP221">
        <v>24.510999999999999</v>
      </c>
      <c r="AQ221">
        <v>17.053000000000001</v>
      </c>
      <c r="AR221">
        <v>0</v>
      </c>
      <c r="AS221">
        <v>0</v>
      </c>
      <c r="AT221" s="87">
        <v>0.69572844845171566</v>
      </c>
      <c r="AV221" t="s">
        <v>629</v>
      </c>
      <c r="BA221">
        <v>0.55200000000000005</v>
      </c>
      <c r="BB221">
        <v>0</v>
      </c>
      <c r="BC221">
        <v>20.707000000000001</v>
      </c>
      <c r="BD221">
        <v>0</v>
      </c>
      <c r="BF221">
        <v>21.643000000000001</v>
      </c>
      <c r="BI221">
        <v>1.4E-2</v>
      </c>
      <c r="BJ221">
        <v>0</v>
      </c>
      <c r="BK221">
        <v>21.643000000000001</v>
      </c>
      <c r="BL221">
        <v>2.302</v>
      </c>
      <c r="BM221">
        <v>0.55200000000000005</v>
      </c>
      <c r="BN221">
        <v>0</v>
      </c>
      <c r="BO221">
        <v>0</v>
      </c>
      <c r="BP221">
        <v>0</v>
      </c>
      <c r="BQ221" t="s">
        <v>625</v>
      </c>
      <c r="BR221" t="s">
        <v>625</v>
      </c>
      <c r="BS221">
        <v>24.510999999999999</v>
      </c>
      <c r="BV221" s="87">
        <v>5.7117212680021215E-4</v>
      </c>
      <c r="BW221" s="87">
        <v>0</v>
      </c>
      <c r="BX221" s="87">
        <v>0.9055118110236221</v>
      </c>
      <c r="BY221" s="87">
        <v>9.3917016849577747E-2</v>
      </c>
      <c r="CA221" s="87">
        <v>1</v>
      </c>
      <c r="CD221">
        <v>5.71172E-4</v>
      </c>
      <c r="CG221" s="87">
        <v>-1.2680021214874632E-10</v>
      </c>
      <c r="CH221" s="102">
        <v>0</v>
      </c>
    </row>
    <row r="222" spans="1:86" x14ac:dyDescent="0.35">
      <c r="A222" t="s">
        <v>301</v>
      </c>
      <c r="B222" t="s">
        <v>302</v>
      </c>
      <c r="C222">
        <v>0</v>
      </c>
      <c r="D222">
        <v>1.6383099999999999</v>
      </c>
      <c r="E222">
        <v>0</v>
      </c>
      <c r="F222">
        <v>0</v>
      </c>
      <c r="G222">
        <v>0</v>
      </c>
      <c r="H222">
        <v>0</v>
      </c>
      <c r="I222">
        <v>104.45399999999999</v>
      </c>
      <c r="J222">
        <v>0</v>
      </c>
      <c r="K222">
        <v>0</v>
      </c>
      <c r="L222">
        <v>0</v>
      </c>
      <c r="M222">
        <v>0</v>
      </c>
      <c r="N222">
        <v>0</v>
      </c>
      <c r="O222">
        <v>38.6008</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5.9733900000000002</v>
      </c>
      <c r="AM222">
        <v>0</v>
      </c>
      <c r="AO222">
        <v>150.66649999999998</v>
      </c>
      <c r="AP222">
        <v>150.66649999999998</v>
      </c>
      <c r="AQ222">
        <v>124.8</v>
      </c>
      <c r="AR222">
        <v>0</v>
      </c>
      <c r="AS222">
        <v>0</v>
      </c>
      <c r="AT222" s="87">
        <v>0.82831950035342961</v>
      </c>
      <c r="AV222" t="s">
        <v>629</v>
      </c>
      <c r="BA222">
        <v>5.9733900000000002</v>
      </c>
      <c r="BB222">
        <v>0</v>
      </c>
      <c r="BC222">
        <v>38.6008</v>
      </c>
      <c r="BD222">
        <v>0</v>
      </c>
      <c r="BF222">
        <v>38.6008</v>
      </c>
      <c r="BI222">
        <v>1.6383099999999999</v>
      </c>
      <c r="BJ222">
        <v>0</v>
      </c>
      <c r="BK222">
        <v>38.6008</v>
      </c>
      <c r="BL222">
        <v>104.45399999999999</v>
      </c>
      <c r="BM222">
        <v>5.9733900000000002</v>
      </c>
      <c r="BN222">
        <v>0</v>
      </c>
      <c r="BO222">
        <v>0</v>
      </c>
      <c r="BP222">
        <v>0</v>
      </c>
      <c r="BQ222" t="s">
        <v>625</v>
      </c>
      <c r="BR222" t="s">
        <v>625</v>
      </c>
      <c r="BS222">
        <v>150.66649999999998</v>
      </c>
      <c r="BV222" s="87">
        <v>1.087375096653868E-2</v>
      </c>
      <c r="BW222" s="87">
        <v>0</v>
      </c>
      <c r="BX222" s="87">
        <v>0.29584672106938176</v>
      </c>
      <c r="BY222" s="87">
        <v>0.69327952796407966</v>
      </c>
      <c r="CA222" s="87">
        <v>1</v>
      </c>
      <c r="CD222">
        <v>1.0873799999999999E-2</v>
      </c>
      <c r="CG222" s="87">
        <v>4.9033461319014648E-8</v>
      </c>
      <c r="CH222" s="102">
        <v>0</v>
      </c>
    </row>
    <row r="223" spans="1:86" x14ac:dyDescent="0.35">
      <c r="A223" t="s">
        <v>303</v>
      </c>
      <c r="B223" t="s">
        <v>304</v>
      </c>
      <c r="C223">
        <v>0</v>
      </c>
      <c r="D223">
        <v>0.17599999999999999</v>
      </c>
      <c r="E223">
        <v>0</v>
      </c>
      <c r="F223">
        <v>0</v>
      </c>
      <c r="G223">
        <v>0</v>
      </c>
      <c r="H223">
        <v>0</v>
      </c>
      <c r="I223">
        <v>0</v>
      </c>
      <c r="J223">
        <v>0</v>
      </c>
      <c r="K223">
        <v>0</v>
      </c>
      <c r="L223">
        <v>0</v>
      </c>
      <c r="M223">
        <v>0</v>
      </c>
      <c r="N223">
        <v>0</v>
      </c>
      <c r="O223">
        <v>0</v>
      </c>
      <c r="P223">
        <v>0</v>
      </c>
      <c r="Q223">
        <v>0</v>
      </c>
      <c r="R223">
        <v>1.9590000000000001</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3.4000000000000002E-2</v>
      </c>
      <c r="AM223">
        <v>0</v>
      </c>
      <c r="AO223">
        <v>2.169</v>
      </c>
      <c r="AP223">
        <v>2.169</v>
      </c>
      <c r="AQ223">
        <v>1.68</v>
      </c>
      <c r="AR223">
        <v>0</v>
      </c>
      <c r="AS223">
        <v>0</v>
      </c>
      <c r="AT223" s="87">
        <v>0.77455048409405247</v>
      </c>
      <c r="AV223" t="s">
        <v>629</v>
      </c>
      <c r="BA223">
        <v>3.4000000000000002E-2</v>
      </c>
      <c r="BB223">
        <v>0</v>
      </c>
      <c r="BC223">
        <v>0</v>
      </c>
      <c r="BD223">
        <v>1.9590000000000001</v>
      </c>
      <c r="BF223">
        <v>1.9590000000000001</v>
      </c>
      <c r="BI223">
        <v>0.17599999999999999</v>
      </c>
      <c r="BJ223">
        <v>0</v>
      </c>
      <c r="BK223">
        <v>1.9590000000000001</v>
      </c>
      <c r="BL223">
        <v>0</v>
      </c>
      <c r="BM223">
        <v>3.4000000000000002E-2</v>
      </c>
      <c r="BN223">
        <v>0</v>
      </c>
      <c r="BO223">
        <v>0</v>
      </c>
      <c r="BP223">
        <v>0</v>
      </c>
      <c r="BQ223" t="s">
        <v>625</v>
      </c>
      <c r="BR223" t="s">
        <v>625</v>
      </c>
      <c r="BS223">
        <v>2.169</v>
      </c>
      <c r="BV223" s="87">
        <v>8.1143384047948353E-2</v>
      </c>
      <c r="BW223" s="87">
        <v>0</v>
      </c>
      <c r="BX223" s="87">
        <v>0.9188566159520517</v>
      </c>
      <c r="BY223" s="87">
        <v>0</v>
      </c>
      <c r="CA223" s="87">
        <v>1</v>
      </c>
      <c r="CD223">
        <v>8.1143400000000004E-2</v>
      </c>
      <c r="CG223" s="87">
        <v>1.595205165183522E-8</v>
      </c>
      <c r="CH223" s="102">
        <v>0</v>
      </c>
    </row>
    <row r="224" spans="1:86" x14ac:dyDescent="0.35">
      <c r="A224" t="s">
        <v>303</v>
      </c>
      <c r="B224" t="s">
        <v>305</v>
      </c>
      <c r="C224">
        <v>0</v>
      </c>
      <c r="D224">
        <v>0.41599999999999998</v>
      </c>
      <c r="E224">
        <v>0</v>
      </c>
      <c r="F224">
        <v>0</v>
      </c>
      <c r="G224">
        <v>0</v>
      </c>
      <c r="H224">
        <v>0</v>
      </c>
      <c r="I224">
        <v>0</v>
      </c>
      <c r="J224">
        <v>0</v>
      </c>
      <c r="K224">
        <v>0</v>
      </c>
      <c r="L224">
        <v>0</v>
      </c>
      <c r="M224">
        <v>0</v>
      </c>
      <c r="N224">
        <v>0</v>
      </c>
      <c r="O224">
        <v>0</v>
      </c>
      <c r="P224">
        <v>10.879</v>
      </c>
      <c r="Q224">
        <v>0</v>
      </c>
      <c r="R224">
        <v>0</v>
      </c>
      <c r="S224">
        <v>0</v>
      </c>
      <c r="T224">
        <v>0</v>
      </c>
      <c r="U224">
        <v>0</v>
      </c>
      <c r="V224">
        <v>0</v>
      </c>
      <c r="W224">
        <v>0.80500000000000005</v>
      </c>
      <c r="X224">
        <v>0</v>
      </c>
      <c r="Y224">
        <v>0</v>
      </c>
      <c r="Z224">
        <v>0</v>
      </c>
      <c r="AA224">
        <v>0</v>
      </c>
      <c r="AB224">
        <v>0</v>
      </c>
      <c r="AC224">
        <v>0</v>
      </c>
      <c r="AD224">
        <v>0</v>
      </c>
      <c r="AE224">
        <v>0</v>
      </c>
      <c r="AF224">
        <v>0</v>
      </c>
      <c r="AG224">
        <v>0</v>
      </c>
      <c r="AH224">
        <v>0</v>
      </c>
      <c r="AI224">
        <v>1.4930000000000001</v>
      </c>
      <c r="AJ224">
        <v>0</v>
      </c>
      <c r="AK224">
        <v>0</v>
      </c>
      <c r="AL224">
        <v>0.33100000000000002</v>
      </c>
      <c r="AM224">
        <v>0</v>
      </c>
      <c r="AO224">
        <v>13.923999999999999</v>
      </c>
      <c r="AP224">
        <v>13.923999999999999</v>
      </c>
      <c r="AQ224">
        <v>9.52</v>
      </c>
      <c r="AR224">
        <v>0</v>
      </c>
      <c r="AS224">
        <v>0</v>
      </c>
      <c r="AT224" s="87">
        <v>0.68371157713300779</v>
      </c>
      <c r="AV224" t="s">
        <v>629</v>
      </c>
      <c r="BA224">
        <v>0.33100000000000002</v>
      </c>
      <c r="BB224">
        <v>0</v>
      </c>
      <c r="BC224">
        <v>10.879</v>
      </c>
      <c r="BD224">
        <v>0</v>
      </c>
      <c r="BF224">
        <v>11.683999999999999</v>
      </c>
      <c r="BI224">
        <v>0.41599999999999998</v>
      </c>
      <c r="BJ224">
        <v>0</v>
      </c>
      <c r="BK224">
        <v>11.683999999999999</v>
      </c>
      <c r="BL224">
        <v>1.4930000000000001</v>
      </c>
      <c r="BM224">
        <v>0.33100000000000002</v>
      </c>
      <c r="BN224">
        <v>0</v>
      </c>
      <c r="BO224">
        <v>0</v>
      </c>
      <c r="BP224">
        <v>0</v>
      </c>
      <c r="BQ224" t="s">
        <v>625</v>
      </c>
      <c r="BR224" t="s">
        <v>625</v>
      </c>
      <c r="BS224">
        <v>13.923999999999999</v>
      </c>
      <c r="BV224" s="87">
        <v>2.9876472278081011E-2</v>
      </c>
      <c r="BW224" s="87">
        <v>0</v>
      </c>
      <c r="BX224" s="87">
        <v>0.86289859235851762</v>
      </c>
      <c r="BY224" s="87">
        <v>0.10722493536340133</v>
      </c>
      <c r="CA224" s="87">
        <v>1</v>
      </c>
      <c r="CD224">
        <v>2.98765E-2</v>
      </c>
      <c r="CG224" s="87">
        <v>2.7721918989531691E-8</v>
      </c>
      <c r="CH224" s="102">
        <v>0</v>
      </c>
    </row>
    <row r="225" spans="1:86" x14ac:dyDescent="0.35">
      <c r="A225" t="s">
        <v>303</v>
      </c>
      <c r="B225" t="s">
        <v>306</v>
      </c>
      <c r="C225">
        <v>0</v>
      </c>
      <c r="D225">
        <v>2.98</v>
      </c>
      <c r="E225">
        <v>0</v>
      </c>
      <c r="F225">
        <v>0</v>
      </c>
      <c r="G225">
        <v>0</v>
      </c>
      <c r="H225">
        <v>0</v>
      </c>
      <c r="I225">
        <v>0</v>
      </c>
      <c r="J225">
        <v>0</v>
      </c>
      <c r="K225">
        <v>0</v>
      </c>
      <c r="L225">
        <v>0</v>
      </c>
      <c r="M225">
        <v>35.065800000000003</v>
      </c>
      <c r="N225">
        <v>70.977800000000002</v>
      </c>
      <c r="O225">
        <v>35.065800000000003</v>
      </c>
      <c r="P225">
        <v>0</v>
      </c>
      <c r="Q225">
        <v>0</v>
      </c>
      <c r="R225">
        <v>0</v>
      </c>
      <c r="S225">
        <v>0</v>
      </c>
      <c r="T225">
        <v>0</v>
      </c>
      <c r="U225">
        <v>0</v>
      </c>
      <c r="V225">
        <v>0</v>
      </c>
      <c r="W225">
        <v>3.1259999999999999</v>
      </c>
      <c r="X225">
        <v>0</v>
      </c>
      <c r="Y225">
        <v>0</v>
      </c>
      <c r="Z225">
        <v>0</v>
      </c>
      <c r="AA225">
        <v>0</v>
      </c>
      <c r="AB225">
        <v>0</v>
      </c>
      <c r="AC225">
        <v>0</v>
      </c>
      <c r="AD225">
        <v>0</v>
      </c>
      <c r="AE225">
        <v>0</v>
      </c>
      <c r="AF225">
        <v>0</v>
      </c>
      <c r="AG225">
        <v>0</v>
      </c>
      <c r="AH225">
        <v>0</v>
      </c>
      <c r="AI225">
        <v>31.134</v>
      </c>
      <c r="AJ225">
        <v>0</v>
      </c>
      <c r="AK225">
        <v>0</v>
      </c>
      <c r="AL225">
        <v>4.4584599999999996</v>
      </c>
      <c r="AM225">
        <v>0</v>
      </c>
      <c r="AO225">
        <v>182.80786000000001</v>
      </c>
      <c r="AP225">
        <v>182.80786000000001</v>
      </c>
      <c r="AQ225">
        <v>155.33000000000001</v>
      </c>
      <c r="AR225">
        <v>0</v>
      </c>
      <c r="AS225">
        <v>0</v>
      </c>
      <c r="AT225" s="87">
        <v>0.84968994221583261</v>
      </c>
      <c r="AV225" t="s">
        <v>629</v>
      </c>
      <c r="BA225">
        <v>4.4584599999999996</v>
      </c>
      <c r="BB225">
        <v>0</v>
      </c>
      <c r="BC225">
        <v>141.10939999999999</v>
      </c>
      <c r="BD225">
        <v>0</v>
      </c>
      <c r="BF225">
        <v>144.2354</v>
      </c>
      <c r="BI225">
        <v>2.98</v>
      </c>
      <c r="BJ225">
        <v>0</v>
      </c>
      <c r="BK225">
        <v>144.2354</v>
      </c>
      <c r="BL225">
        <v>31.134</v>
      </c>
      <c r="BM225">
        <v>4.4584599999999996</v>
      </c>
      <c r="BN225">
        <v>0</v>
      </c>
      <c r="BO225">
        <v>0</v>
      </c>
      <c r="BP225">
        <v>0</v>
      </c>
      <c r="BQ225" t="s">
        <v>625</v>
      </c>
      <c r="BR225" t="s">
        <v>625</v>
      </c>
      <c r="BS225">
        <v>182.80786000000001</v>
      </c>
      <c r="BV225" s="87">
        <v>1.6301268446553666E-2</v>
      </c>
      <c r="BW225" s="87">
        <v>0</v>
      </c>
      <c r="BX225" s="87">
        <v>0.81338876785713699</v>
      </c>
      <c r="BY225" s="87">
        <v>0.17030996369630932</v>
      </c>
      <c r="CA225" s="87">
        <v>1</v>
      </c>
      <c r="CD225">
        <v>1.6301300000000001E-2</v>
      </c>
      <c r="CG225" s="87">
        <v>3.1553446334930957E-8</v>
      </c>
      <c r="CH225" s="102">
        <v>0</v>
      </c>
    </row>
    <row r="226" spans="1:86" x14ac:dyDescent="0.35">
      <c r="A226" t="s">
        <v>307</v>
      </c>
      <c r="B226" t="s">
        <v>308</v>
      </c>
      <c r="C226">
        <v>0</v>
      </c>
      <c r="D226">
        <v>0</v>
      </c>
      <c r="E226">
        <v>0</v>
      </c>
      <c r="F226">
        <v>0</v>
      </c>
      <c r="G226">
        <v>0</v>
      </c>
      <c r="H226">
        <v>1.22</v>
      </c>
      <c r="I226">
        <v>0</v>
      </c>
      <c r="J226">
        <v>0</v>
      </c>
      <c r="K226">
        <v>0</v>
      </c>
      <c r="L226">
        <v>0</v>
      </c>
      <c r="M226">
        <v>0</v>
      </c>
      <c r="N226">
        <v>39.46</v>
      </c>
      <c r="O226">
        <v>0</v>
      </c>
      <c r="P226">
        <v>0</v>
      </c>
      <c r="Q226">
        <v>0</v>
      </c>
      <c r="R226">
        <v>5.04</v>
      </c>
      <c r="S226">
        <v>0</v>
      </c>
      <c r="T226">
        <v>0</v>
      </c>
      <c r="U226">
        <v>0</v>
      </c>
      <c r="V226">
        <v>0</v>
      </c>
      <c r="W226">
        <v>1.51</v>
      </c>
      <c r="X226">
        <v>0</v>
      </c>
      <c r="Y226">
        <v>0</v>
      </c>
      <c r="Z226">
        <v>0</v>
      </c>
      <c r="AA226">
        <v>0</v>
      </c>
      <c r="AB226">
        <v>0</v>
      </c>
      <c r="AC226">
        <v>0</v>
      </c>
      <c r="AD226">
        <v>0</v>
      </c>
      <c r="AE226">
        <v>0</v>
      </c>
      <c r="AF226">
        <v>0</v>
      </c>
      <c r="AG226">
        <v>0</v>
      </c>
      <c r="AH226">
        <v>0</v>
      </c>
      <c r="AI226">
        <v>1.91</v>
      </c>
      <c r="AJ226">
        <v>4.4400000000000004</v>
      </c>
      <c r="AK226">
        <v>0</v>
      </c>
      <c r="AL226">
        <v>1.4208000000000001</v>
      </c>
      <c r="AM226">
        <v>0</v>
      </c>
      <c r="AO226">
        <v>55.000799999999991</v>
      </c>
      <c r="AP226">
        <v>55.000799999999991</v>
      </c>
      <c r="AQ226">
        <v>47.36</v>
      </c>
      <c r="AR226">
        <v>0</v>
      </c>
      <c r="AS226">
        <v>0</v>
      </c>
      <c r="AT226" s="87">
        <v>0.86107838431441008</v>
      </c>
      <c r="AV226" t="s">
        <v>629</v>
      </c>
      <c r="BA226">
        <v>1.4208000000000001</v>
      </c>
      <c r="BB226">
        <v>0</v>
      </c>
      <c r="BC226">
        <v>39.46</v>
      </c>
      <c r="BD226">
        <v>5.04</v>
      </c>
      <c r="BF226">
        <v>46.01</v>
      </c>
      <c r="BI226">
        <v>1.22</v>
      </c>
      <c r="BJ226">
        <v>0</v>
      </c>
      <c r="BK226">
        <v>46.01</v>
      </c>
      <c r="BL226">
        <v>6.3500000000000005</v>
      </c>
      <c r="BM226">
        <v>1.4208000000000001</v>
      </c>
      <c r="BN226">
        <v>0</v>
      </c>
      <c r="BO226">
        <v>0</v>
      </c>
      <c r="BP226">
        <v>0</v>
      </c>
      <c r="BQ226" t="s">
        <v>625</v>
      </c>
      <c r="BR226" t="s">
        <v>625</v>
      </c>
      <c r="BS226">
        <v>55.000799999999998</v>
      </c>
      <c r="BV226" s="87">
        <v>2.2181495541883027E-2</v>
      </c>
      <c r="BW226" s="87">
        <v>0</v>
      </c>
      <c r="BX226" s="87">
        <v>0.86236563831798807</v>
      </c>
      <c r="BY226" s="87">
        <v>0.11545286614012888</v>
      </c>
      <c r="CA226" s="87">
        <v>0.99999999999999989</v>
      </c>
      <c r="CD226">
        <v>2.21815E-2</v>
      </c>
      <c r="CG226" s="87">
        <v>4.4581169728052927E-9</v>
      </c>
      <c r="CH226" s="102">
        <v>0</v>
      </c>
    </row>
    <row r="227" spans="1:86" x14ac:dyDescent="0.35">
      <c r="A227" t="s">
        <v>309</v>
      </c>
      <c r="B227" t="s">
        <v>310</v>
      </c>
      <c r="C227">
        <v>0</v>
      </c>
      <c r="D227">
        <v>0.14000000000000001</v>
      </c>
      <c r="E227">
        <v>0</v>
      </c>
      <c r="F227">
        <v>0</v>
      </c>
      <c r="G227">
        <v>0</v>
      </c>
      <c r="H227">
        <v>0</v>
      </c>
      <c r="I227">
        <v>0</v>
      </c>
      <c r="J227">
        <v>0</v>
      </c>
      <c r="K227">
        <v>0</v>
      </c>
      <c r="L227">
        <v>0</v>
      </c>
      <c r="M227">
        <v>50.279899999999998</v>
      </c>
      <c r="N227">
        <v>27.366299999999999</v>
      </c>
      <c r="O227">
        <v>11.43</v>
      </c>
      <c r="P227">
        <v>30.289899999999999</v>
      </c>
      <c r="Q227">
        <v>0</v>
      </c>
      <c r="R227">
        <v>9.5</v>
      </c>
      <c r="S227">
        <v>0</v>
      </c>
      <c r="T227">
        <v>0</v>
      </c>
      <c r="U227">
        <v>0</v>
      </c>
      <c r="V227">
        <v>0</v>
      </c>
      <c r="W227">
        <v>2.2000000000000002</v>
      </c>
      <c r="X227">
        <v>0</v>
      </c>
      <c r="Y227">
        <v>0</v>
      </c>
      <c r="Z227">
        <v>0</v>
      </c>
      <c r="AA227">
        <v>0</v>
      </c>
      <c r="AB227">
        <v>0</v>
      </c>
      <c r="AC227">
        <v>0</v>
      </c>
      <c r="AD227">
        <v>0</v>
      </c>
      <c r="AE227">
        <v>0</v>
      </c>
      <c r="AF227">
        <v>0</v>
      </c>
      <c r="AG227">
        <v>0</v>
      </c>
      <c r="AH227">
        <v>0</v>
      </c>
      <c r="AI227">
        <v>35.9</v>
      </c>
      <c r="AJ227">
        <v>0.42299999999999999</v>
      </c>
      <c r="AK227">
        <v>0</v>
      </c>
      <c r="AL227">
        <v>3.4687600000000001</v>
      </c>
      <c r="AM227">
        <v>0</v>
      </c>
      <c r="AO227">
        <v>170.99786</v>
      </c>
      <c r="AP227">
        <v>170.99786</v>
      </c>
      <c r="AQ227">
        <v>141.30000000000001</v>
      </c>
      <c r="AR227">
        <v>0</v>
      </c>
      <c r="AS227">
        <v>0</v>
      </c>
      <c r="AT227" s="87">
        <v>0.82632613063110849</v>
      </c>
      <c r="AV227" t="s">
        <v>629</v>
      </c>
      <c r="BA227">
        <v>3.4687600000000001</v>
      </c>
      <c r="BB227">
        <v>0</v>
      </c>
      <c r="BC227">
        <v>119.3661</v>
      </c>
      <c r="BD227">
        <v>9.5</v>
      </c>
      <c r="BF227">
        <v>131.06610000000001</v>
      </c>
      <c r="BI227">
        <v>0.14000000000000001</v>
      </c>
      <c r="BJ227">
        <v>0</v>
      </c>
      <c r="BK227">
        <v>131.06610000000001</v>
      </c>
      <c r="BL227">
        <v>36.323</v>
      </c>
      <c r="BM227">
        <v>3.4687600000000001</v>
      </c>
      <c r="BN227">
        <v>0</v>
      </c>
      <c r="BO227">
        <v>1</v>
      </c>
      <c r="BP227">
        <v>0</v>
      </c>
      <c r="BQ227" t="s">
        <v>625</v>
      </c>
      <c r="BR227" t="s">
        <v>625</v>
      </c>
      <c r="BS227">
        <v>170.99786</v>
      </c>
      <c r="BV227" s="87">
        <v>8.1872369630824624E-4</v>
      </c>
      <c r="BW227" s="87">
        <v>2.0285400062901374E-2</v>
      </c>
      <c r="BX227" s="87">
        <v>0.76647801323361597</v>
      </c>
      <c r="BY227" s="87">
        <v>0.21241786300717447</v>
      </c>
      <c r="CA227" s="87">
        <v>1</v>
      </c>
      <c r="CD227">
        <v>8.1872300000000004E-4</v>
      </c>
      <c r="CG227" s="87">
        <v>-6.9630824619647952E-10</v>
      </c>
      <c r="CH227" s="102">
        <v>0</v>
      </c>
    </row>
    <row r="228" spans="1:86" x14ac:dyDescent="0.35">
      <c r="A228" t="s">
        <v>311</v>
      </c>
      <c r="B228" t="s">
        <v>312</v>
      </c>
      <c r="C228">
        <v>0</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94.3</v>
      </c>
      <c r="AK228">
        <v>0</v>
      </c>
      <c r="AL228">
        <v>2.3279999999999998</v>
      </c>
      <c r="AM228">
        <v>0</v>
      </c>
      <c r="AO228">
        <v>96.628</v>
      </c>
      <c r="AP228">
        <v>96.628</v>
      </c>
      <c r="AQ228">
        <v>77.599999999999994</v>
      </c>
      <c r="AR228">
        <v>0</v>
      </c>
      <c r="AS228">
        <v>0</v>
      </c>
      <c r="AT228" s="87">
        <v>0.80307985263070736</v>
      </c>
      <c r="AV228" t="s">
        <v>629</v>
      </c>
      <c r="BA228">
        <v>2.3279999999999998</v>
      </c>
      <c r="BB228">
        <v>0</v>
      </c>
      <c r="BC228">
        <v>0</v>
      </c>
      <c r="BD228">
        <v>0</v>
      </c>
      <c r="BF228">
        <v>0</v>
      </c>
      <c r="BI228">
        <v>0</v>
      </c>
      <c r="BJ228">
        <v>0</v>
      </c>
      <c r="BK228">
        <v>0</v>
      </c>
      <c r="BL228">
        <v>94.3</v>
      </c>
      <c r="BM228">
        <v>2.3279999999999998</v>
      </c>
      <c r="BN228">
        <v>0.64</v>
      </c>
      <c r="BO228">
        <v>0.22</v>
      </c>
      <c r="BP228">
        <v>0</v>
      </c>
      <c r="BQ228" t="s">
        <v>625</v>
      </c>
      <c r="BR228" t="s">
        <v>625</v>
      </c>
      <c r="BS228">
        <v>96.628</v>
      </c>
      <c r="BV228" s="87">
        <v>1.5419133170509582E-2</v>
      </c>
      <c r="BW228" s="87">
        <v>5.3003270273626691E-3</v>
      </c>
      <c r="BX228" s="87">
        <v>3.3729353810489707E-3</v>
      </c>
      <c r="BY228" s="87">
        <v>0.97590760442107871</v>
      </c>
      <c r="CA228" s="87">
        <v>0.99999999999999989</v>
      </c>
      <c r="CD228">
        <v>1.54191E-2</v>
      </c>
      <c r="CG228" s="87">
        <v>-3.3170509582125529E-8</v>
      </c>
      <c r="CH228" s="102">
        <v>0</v>
      </c>
    </row>
    <row r="229" spans="1:86" x14ac:dyDescent="0.35">
      <c r="A229" t="s">
        <v>610</v>
      </c>
      <c r="B229" t="s">
        <v>611</v>
      </c>
      <c r="C229">
        <v>0</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9.9999999999999995E-8</v>
      </c>
      <c r="AM229">
        <v>189</v>
      </c>
      <c r="AO229">
        <v>9.9999999999999995E-8</v>
      </c>
      <c r="AP229">
        <v>189.00000009999999</v>
      </c>
      <c r="AQ229">
        <v>154</v>
      </c>
      <c r="AR229">
        <v>0</v>
      </c>
      <c r="AS229">
        <v>0</v>
      </c>
      <c r="AT229" s="87">
        <v>0.81481481438369585</v>
      </c>
      <c r="AV229" t="s">
        <v>629</v>
      </c>
      <c r="BA229">
        <v>9.9999999999999995E-8</v>
      </c>
      <c r="BB229">
        <v>0</v>
      </c>
      <c r="BC229">
        <v>0</v>
      </c>
      <c r="BD229">
        <v>0</v>
      </c>
      <c r="BF229">
        <v>0</v>
      </c>
      <c r="BI229">
        <v>0</v>
      </c>
      <c r="BJ229">
        <v>0</v>
      </c>
      <c r="BK229">
        <v>0</v>
      </c>
      <c r="BL229">
        <v>0</v>
      </c>
      <c r="BM229">
        <v>9.9999999999999995E-8</v>
      </c>
      <c r="BN229">
        <v>0</v>
      </c>
      <c r="BO229">
        <v>0.98370000000000002</v>
      </c>
      <c r="BP229">
        <v>189</v>
      </c>
      <c r="BQ229">
        <v>12</v>
      </c>
      <c r="BR229">
        <v>0</v>
      </c>
      <c r="BS229">
        <v>189.00000009999999</v>
      </c>
      <c r="BV229" s="87">
        <v>0.11999999993650794</v>
      </c>
      <c r="BW229" s="87">
        <v>0.88000000005486778</v>
      </c>
      <c r="BX229" s="87">
        <v>8.6243386197754719E-12</v>
      </c>
      <c r="BY229" s="87">
        <v>0</v>
      </c>
      <c r="CA229" s="87">
        <v>1</v>
      </c>
      <c r="CD229">
        <v>0.12</v>
      </c>
      <c r="CG229" s="87">
        <v>6.3492058832714804E-11</v>
      </c>
      <c r="CH229" s="102">
        <v>0</v>
      </c>
    </row>
    <row r="230" spans="1:86" x14ac:dyDescent="0.35">
      <c r="A230" t="s">
        <v>610</v>
      </c>
      <c r="B230" t="s">
        <v>612</v>
      </c>
      <c r="C230">
        <v>0</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9.9999999999999995E-7</v>
      </c>
      <c r="AM230">
        <v>4</v>
      </c>
      <c r="AO230">
        <v>9.9999999999999995E-7</v>
      </c>
      <c r="AP230">
        <v>4.0000010000000001</v>
      </c>
      <c r="AQ230">
        <v>4</v>
      </c>
      <c r="AR230">
        <v>0</v>
      </c>
      <c r="AS230">
        <v>0</v>
      </c>
      <c r="AT230" s="87">
        <v>0.99999975000006247</v>
      </c>
      <c r="AV230" t="s">
        <v>629</v>
      </c>
      <c r="BA230">
        <v>9.9999999999999995E-7</v>
      </c>
      <c r="BB230">
        <v>0</v>
      </c>
      <c r="BC230">
        <v>0</v>
      </c>
      <c r="BD230">
        <v>0</v>
      </c>
      <c r="BF230">
        <v>0</v>
      </c>
      <c r="BI230">
        <v>0</v>
      </c>
      <c r="BJ230">
        <v>0</v>
      </c>
      <c r="BK230">
        <v>0</v>
      </c>
      <c r="BL230">
        <v>0</v>
      </c>
      <c r="BM230">
        <v>9.9999999999999995E-7</v>
      </c>
      <c r="BN230">
        <v>0</v>
      </c>
      <c r="BO230">
        <v>0</v>
      </c>
      <c r="BP230">
        <v>4</v>
      </c>
      <c r="BQ230">
        <v>0</v>
      </c>
      <c r="BR230">
        <v>0</v>
      </c>
      <c r="BS230">
        <v>4.0000010000000001</v>
      </c>
      <c r="BV230" s="87">
        <v>0</v>
      </c>
      <c r="BW230" s="87">
        <v>0.99999975000006247</v>
      </c>
      <c r="BX230" s="87">
        <v>2.4999993750001559E-7</v>
      </c>
      <c r="BY230" s="87">
        <v>0</v>
      </c>
      <c r="CA230" s="87">
        <v>1</v>
      </c>
      <c r="CD230">
        <v>0</v>
      </c>
      <c r="CG230" s="87">
        <v>0</v>
      </c>
      <c r="CH230" s="102">
        <v>0</v>
      </c>
    </row>
    <row r="231" spans="1:86" x14ac:dyDescent="0.35">
      <c r="A231" t="s">
        <v>313</v>
      </c>
      <c r="B231" t="s">
        <v>314</v>
      </c>
      <c r="C231">
        <v>0</v>
      </c>
      <c r="D231">
        <v>0.1</v>
      </c>
      <c r="E231">
        <v>0</v>
      </c>
      <c r="F231">
        <v>0</v>
      </c>
      <c r="G231">
        <v>0</v>
      </c>
      <c r="H231">
        <v>0</v>
      </c>
      <c r="I231">
        <v>0</v>
      </c>
      <c r="J231">
        <v>0</v>
      </c>
      <c r="K231">
        <v>0</v>
      </c>
      <c r="L231">
        <v>0</v>
      </c>
      <c r="M231">
        <v>4.8</v>
      </c>
      <c r="N231">
        <v>0.4</v>
      </c>
      <c r="O231">
        <v>12.3</v>
      </c>
      <c r="P231">
        <v>0.3</v>
      </c>
      <c r="Q231">
        <v>35.299999999999997</v>
      </c>
      <c r="R231">
        <v>0</v>
      </c>
      <c r="S231">
        <v>0</v>
      </c>
      <c r="T231">
        <v>0</v>
      </c>
      <c r="U231">
        <v>0</v>
      </c>
      <c r="V231">
        <v>0</v>
      </c>
      <c r="W231">
        <v>0</v>
      </c>
      <c r="X231">
        <v>0</v>
      </c>
      <c r="Y231">
        <v>0</v>
      </c>
      <c r="Z231">
        <v>0</v>
      </c>
      <c r="AA231">
        <v>0</v>
      </c>
      <c r="AB231">
        <v>0</v>
      </c>
      <c r="AC231">
        <v>0</v>
      </c>
      <c r="AD231">
        <v>0</v>
      </c>
      <c r="AE231">
        <v>0</v>
      </c>
      <c r="AF231">
        <v>0</v>
      </c>
      <c r="AG231">
        <v>0</v>
      </c>
      <c r="AH231">
        <v>0</v>
      </c>
      <c r="AI231">
        <v>5.8</v>
      </c>
      <c r="AJ231">
        <v>0</v>
      </c>
      <c r="AK231">
        <v>0</v>
      </c>
      <c r="AL231">
        <v>0.26</v>
      </c>
      <c r="AM231">
        <v>0</v>
      </c>
      <c r="AO231">
        <v>59.26</v>
      </c>
      <c r="AP231">
        <v>59.26</v>
      </c>
      <c r="AQ231">
        <v>44.2</v>
      </c>
      <c r="AR231">
        <v>0</v>
      </c>
      <c r="AS231">
        <v>0</v>
      </c>
      <c r="AT231" s="87">
        <v>0.74586567667904158</v>
      </c>
      <c r="AV231" t="s">
        <v>629</v>
      </c>
      <c r="BA231">
        <v>0.26</v>
      </c>
      <c r="BB231">
        <v>0</v>
      </c>
      <c r="BC231">
        <v>53.099999999999994</v>
      </c>
      <c r="BD231">
        <v>0</v>
      </c>
      <c r="BF231">
        <v>53.099999999999994</v>
      </c>
      <c r="BI231">
        <v>0.1</v>
      </c>
      <c r="BJ231">
        <v>0</v>
      </c>
      <c r="BK231">
        <v>53.099999999999994</v>
      </c>
      <c r="BL231">
        <v>5.8</v>
      </c>
      <c r="BM231">
        <v>0.26</v>
      </c>
      <c r="BN231">
        <v>0</v>
      </c>
      <c r="BO231">
        <v>0</v>
      </c>
      <c r="BP231">
        <v>0</v>
      </c>
      <c r="BQ231" t="s">
        <v>625</v>
      </c>
      <c r="BR231" t="s">
        <v>625</v>
      </c>
      <c r="BS231">
        <v>59.259999999999991</v>
      </c>
      <c r="BV231" s="87">
        <v>1.6874789065136689E-3</v>
      </c>
      <c r="BW231" s="87">
        <v>0</v>
      </c>
      <c r="BX231" s="87">
        <v>0.90043874451569361</v>
      </c>
      <c r="BY231" s="87">
        <v>9.7873776577792795E-2</v>
      </c>
      <c r="CA231" s="87">
        <v>1</v>
      </c>
      <c r="CD231">
        <v>1.6874800000000001E-3</v>
      </c>
      <c r="CG231" s="87">
        <v>1.0934863312137694E-9</v>
      </c>
      <c r="CH231" s="102">
        <v>0</v>
      </c>
    </row>
    <row r="232" spans="1:86" x14ac:dyDescent="0.35">
      <c r="A232" t="s">
        <v>315</v>
      </c>
      <c r="B232" t="s">
        <v>316</v>
      </c>
      <c r="C232">
        <v>0</v>
      </c>
      <c r="D232">
        <v>0.13300000000000001</v>
      </c>
      <c r="E232">
        <v>0</v>
      </c>
      <c r="F232">
        <v>0</v>
      </c>
      <c r="G232">
        <v>0</v>
      </c>
      <c r="H232">
        <v>0</v>
      </c>
      <c r="I232">
        <v>0</v>
      </c>
      <c r="J232">
        <v>0</v>
      </c>
      <c r="K232">
        <v>0</v>
      </c>
      <c r="L232">
        <v>0</v>
      </c>
      <c r="M232">
        <v>0</v>
      </c>
      <c r="N232">
        <v>0</v>
      </c>
      <c r="O232">
        <v>0</v>
      </c>
      <c r="P232">
        <v>0</v>
      </c>
      <c r="Q232">
        <v>0</v>
      </c>
      <c r="R232">
        <v>7.117</v>
      </c>
      <c r="S232">
        <v>0</v>
      </c>
      <c r="T232">
        <v>0</v>
      </c>
      <c r="U232">
        <v>0</v>
      </c>
      <c r="V232">
        <v>0</v>
      </c>
      <c r="W232">
        <v>0</v>
      </c>
      <c r="X232">
        <v>0</v>
      </c>
      <c r="Y232">
        <v>0</v>
      </c>
      <c r="Z232">
        <v>0</v>
      </c>
      <c r="AA232">
        <v>0</v>
      </c>
      <c r="AB232">
        <v>0</v>
      </c>
      <c r="AC232">
        <v>0</v>
      </c>
      <c r="AD232">
        <v>0</v>
      </c>
      <c r="AE232">
        <v>0</v>
      </c>
      <c r="AF232">
        <v>0.17</v>
      </c>
      <c r="AG232">
        <v>0</v>
      </c>
      <c r="AH232">
        <v>0</v>
      </c>
      <c r="AI232">
        <v>0</v>
      </c>
      <c r="AJ232">
        <v>0</v>
      </c>
      <c r="AK232">
        <v>0</v>
      </c>
      <c r="AL232">
        <v>0.5</v>
      </c>
      <c r="AM232">
        <v>0</v>
      </c>
      <c r="AO232">
        <v>7.92</v>
      </c>
      <c r="AP232">
        <v>7.92</v>
      </c>
      <c r="AQ232">
        <v>5.93</v>
      </c>
      <c r="AR232">
        <v>0</v>
      </c>
      <c r="AS232">
        <v>0</v>
      </c>
      <c r="AT232" s="87">
        <v>0.7487373737373737</v>
      </c>
      <c r="AV232" t="s">
        <v>629</v>
      </c>
      <c r="BA232">
        <v>0.67</v>
      </c>
      <c r="BB232">
        <v>0</v>
      </c>
      <c r="BC232">
        <v>0</v>
      </c>
      <c r="BD232">
        <v>7.117</v>
      </c>
      <c r="BF232">
        <v>7.117</v>
      </c>
      <c r="BI232">
        <v>0.13300000000000001</v>
      </c>
      <c r="BJ232">
        <v>0</v>
      </c>
      <c r="BK232">
        <v>7.117</v>
      </c>
      <c r="BL232">
        <v>0</v>
      </c>
      <c r="BM232">
        <v>0.67</v>
      </c>
      <c r="BN232">
        <v>0</v>
      </c>
      <c r="BO232">
        <v>0</v>
      </c>
      <c r="BP232">
        <v>0</v>
      </c>
      <c r="BQ232" t="s">
        <v>625</v>
      </c>
      <c r="BR232" t="s">
        <v>625</v>
      </c>
      <c r="BS232">
        <v>7.92</v>
      </c>
      <c r="BV232" s="87">
        <v>1.6792929292929294E-2</v>
      </c>
      <c r="BW232" s="87">
        <v>0</v>
      </c>
      <c r="BX232" s="87">
        <v>0.9832070707070707</v>
      </c>
      <c r="BY232" s="87">
        <v>0</v>
      </c>
      <c r="CA232" s="87">
        <v>1</v>
      </c>
      <c r="CD232">
        <v>1.6792899999999999E-2</v>
      </c>
      <c r="CG232" s="87">
        <v>-2.9292929294016945E-8</v>
      </c>
      <c r="CH232" s="102">
        <v>0</v>
      </c>
    </row>
    <row r="233" spans="1:86" x14ac:dyDescent="0.35">
      <c r="A233" t="s">
        <v>315</v>
      </c>
      <c r="B233" t="s">
        <v>317</v>
      </c>
      <c r="C233">
        <v>0</v>
      </c>
      <c r="D233">
        <v>8.77</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288.5</v>
      </c>
      <c r="AK233">
        <v>0</v>
      </c>
      <c r="AL233">
        <v>1.95</v>
      </c>
      <c r="AM233">
        <v>0</v>
      </c>
      <c r="AO233">
        <v>299.21999999999997</v>
      </c>
      <c r="AP233">
        <v>299.21999999999997</v>
      </c>
      <c r="AQ233">
        <v>250.5</v>
      </c>
      <c r="AR233">
        <v>0</v>
      </c>
      <c r="AS233">
        <v>0</v>
      </c>
      <c r="AT233" s="87">
        <v>0.83717665931421703</v>
      </c>
      <c r="AV233" t="s">
        <v>629</v>
      </c>
      <c r="BA233">
        <v>1.95</v>
      </c>
      <c r="BB233">
        <v>0</v>
      </c>
      <c r="BC233">
        <v>0</v>
      </c>
      <c r="BD233">
        <v>0</v>
      </c>
      <c r="BF233">
        <v>0</v>
      </c>
      <c r="BI233">
        <v>8.77</v>
      </c>
      <c r="BJ233">
        <v>0</v>
      </c>
      <c r="BK233">
        <v>0</v>
      </c>
      <c r="BL233">
        <v>288.5</v>
      </c>
      <c r="BM233">
        <v>1.95</v>
      </c>
      <c r="BN233">
        <v>0</v>
      </c>
      <c r="BO233">
        <v>0</v>
      </c>
      <c r="BP233">
        <v>0</v>
      </c>
      <c r="BQ233" t="s">
        <v>625</v>
      </c>
      <c r="BR233" t="s">
        <v>625</v>
      </c>
      <c r="BS233">
        <v>299.21999999999997</v>
      </c>
      <c r="BV233" s="87">
        <v>2.9309538132477778E-2</v>
      </c>
      <c r="BW233" s="87">
        <v>0</v>
      </c>
      <c r="BX233" s="87">
        <v>6.5169440545418088E-3</v>
      </c>
      <c r="BY233" s="87">
        <v>0.96417351781298055</v>
      </c>
      <c r="CA233" s="87">
        <v>1.0000000000000002</v>
      </c>
      <c r="CD233">
        <v>2.9309499999999999E-2</v>
      </c>
      <c r="CG233" s="87">
        <v>-3.8132477779562191E-8</v>
      </c>
      <c r="CH233" s="102">
        <v>0</v>
      </c>
    </row>
    <row r="234" spans="1:86" x14ac:dyDescent="0.35">
      <c r="A234" t="s">
        <v>315</v>
      </c>
      <c r="B234" t="s">
        <v>318</v>
      </c>
      <c r="C234">
        <v>0</v>
      </c>
      <c r="D234">
        <v>0</v>
      </c>
      <c r="E234">
        <v>0</v>
      </c>
      <c r="F234">
        <v>0</v>
      </c>
      <c r="G234">
        <v>0</v>
      </c>
      <c r="H234">
        <v>0</v>
      </c>
      <c r="I234">
        <v>0</v>
      </c>
      <c r="J234">
        <v>0</v>
      </c>
      <c r="K234">
        <v>0</v>
      </c>
      <c r="L234">
        <v>0</v>
      </c>
      <c r="M234">
        <v>0</v>
      </c>
      <c r="N234">
        <v>0</v>
      </c>
      <c r="O234">
        <v>0</v>
      </c>
      <c r="P234">
        <v>0</v>
      </c>
      <c r="Q234">
        <v>2.2094100000000001</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4.7699999999999999E-2</v>
      </c>
      <c r="AM234">
        <v>0</v>
      </c>
      <c r="AO234">
        <v>2.2571099999999999</v>
      </c>
      <c r="AP234">
        <v>2.2571099999999999</v>
      </c>
      <c r="AQ234">
        <v>1.59</v>
      </c>
      <c r="AR234">
        <v>0</v>
      </c>
      <c r="AS234">
        <v>0</v>
      </c>
      <c r="AT234" s="87">
        <v>0.70444063426239756</v>
      </c>
      <c r="AV234" t="s">
        <v>629</v>
      </c>
      <c r="BA234">
        <v>4.7699999999999999E-2</v>
      </c>
      <c r="BB234">
        <v>0</v>
      </c>
      <c r="BC234">
        <v>2.2094100000000001</v>
      </c>
      <c r="BD234">
        <v>0</v>
      </c>
      <c r="BF234">
        <v>2.2094100000000001</v>
      </c>
      <c r="BI234">
        <v>0</v>
      </c>
      <c r="BJ234">
        <v>0</v>
      </c>
      <c r="BK234">
        <v>2.2094100000000001</v>
      </c>
      <c r="BL234">
        <v>0</v>
      </c>
      <c r="BM234">
        <v>4.7699999999999999E-2</v>
      </c>
      <c r="BN234">
        <v>0</v>
      </c>
      <c r="BO234">
        <v>0</v>
      </c>
      <c r="BP234">
        <v>0</v>
      </c>
      <c r="BQ234" t="s">
        <v>625</v>
      </c>
      <c r="BR234" t="s">
        <v>625</v>
      </c>
      <c r="BS234">
        <v>2.2571099999999999</v>
      </c>
      <c r="BV234" s="87">
        <v>0</v>
      </c>
      <c r="BW234" s="87">
        <v>0</v>
      </c>
      <c r="BX234" s="87">
        <v>1</v>
      </c>
      <c r="BY234" s="87">
        <v>0</v>
      </c>
      <c r="CA234" s="87">
        <v>1</v>
      </c>
      <c r="CD234">
        <v>0</v>
      </c>
      <c r="CG234" s="87">
        <v>0</v>
      </c>
      <c r="CH234" s="102">
        <v>0</v>
      </c>
    </row>
    <row r="235" spans="1:86" x14ac:dyDescent="0.35">
      <c r="A235" t="s">
        <v>315</v>
      </c>
      <c r="B235" t="s">
        <v>319</v>
      </c>
      <c r="C235">
        <v>0</v>
      </c>
      <c r="D235">
        <v>6.7000000000000004E-2</v>
      </c>
      <c r="E235">
        <v>0</v>
      </c>
      <c r="F235">
        <v>0</v>
      </c>
      <c r="G235">
        <v>0</v>
      </c>
      <c r="H235">
        <v>0</v>
      </c>
      <c r="I235">
        <v>0</v>
      </c>
      <c r="J235">
        <v>0</v>
      </c>
      <c r="K235">
        <v>0</v>
      </c>
      <c r="L235">
        <v>0</v>
      </c>
      <c r="M235">
        <v>0</v>
      </c>
      <c r="N235">
        <v>0</v>
      </c>
      <c r="O235">
        <v>0</v>
      </c>
      <c r="P235">
        <v>0</v>
      </c>
      <c r="Q235">
        <v>0</v>
      </c>
      <c r="R235">
        <v>2.3719999999999999</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0.3</v>
      </c>
      <c r="AM235">
        <v>0</v>
      </c>
      <c r="AO235">
        <v>2.7389999999999999</v>
      </c>
      <c r="AP235">
        <v>2.7389999999999999</v>
      </c>
      <c r="AQ235">
        <v>2.036</v>
      </c>
      <c r="AR235">
        <v>0</v>
      </c>
      <c r="AS235">
        <v>0</v>
      </c>
      <c r="AT235" s="87">
        <v>0.74333698430083972</v>
      </c>
      <c r="AV235" t="s">
        <v>629</v>
      </c>
      <c r="BA235">
        <v>0.3</v>
      </c>
      <c r="BB235">
        <v>0</v>
      </c>
      <c r="BC235">
        <v>0</v>
      </c>
      <c r="BD235">
        <v>2.3719999999999999</v>
      </c>
      <c r="BF235">
        <v>2.3719999999999999</v>
      </c>
      <c r="BI235">
        <v>6.7000000000000004E-2</v>
      </c>
      <c r="BJ235">
        <v>0</v>
      </c>
      <c r="BK235">
        <v>2.3719999999999999</v>
      </c>
      <c r="BL235">
        <v>0</v>
      </c>
      <c r="BM235">
        <v>0.3</v>
      </c>
      <c r="BN235">
        <v>0</v>
      </c>
      <c r="BO235">
        <v>0</v>
      </c>
      <c r="BP235">
        <v>0</v>
      </c>
      <c r="BQ235" t="s">
        <v>625</v>
      </c>
      <c r="BR235" t="s">
        <v>625</v>
      </c>
      <c r="BS235">
        <v>2.7389999999999999</v>
      </c>
      <c r="BV235" s="87">
        <v>2.4461482292807597E-2</v>
      </c>
      <c r="BW235" s="87">
        <v>0</v>
      </c>
      <c r="BX235" s="87">
        <v>0.97553851770719235</v>
      </c>
      <c r="BY235" s="87">
        <v>0</v>
      </c>
      <c r="CA235" s="87">
        <v>1</v>
      </c>
      <c r="CD235">
        <v>2.4461500000000001E-2</v>
      </c>
      <c r="CG235" s="87">
        <v>1.7707192403321192E-8</v>
      </c>
      <c r="CH235" s="102">
        <v>0</v>
      </c>
    </row>
    <row r="236" spans="1:86" x14ac:dyDescent="0.35">
      <c r="A236" t="s">
        <v>320</v>
      </c>
      <c r="B236" t="s">
        <v>321</v>
      </c>
      <c r="C236">
        <v>0</v>
      </c>
      <c r="D236">
        <v>5.8999999999999997E-2</v>
      </c>
      <c r="E236">
        <v>0</v>
      </c>
      <c r="F236">
        <v>0</v>
      </c>
      <c r="G236">
        <v>0</v>
      </c>
      <c r="H236">
        <v>0</v>
      </c>
      <c r="I236">
        <v>0</v>
      </c>
      <c r="J236">
        <v>0</v>
      </c>
      <c r="K236">
        <v>0</v>
      </c>
      <c r="L236">
        <v>0</v>
      </c>
      <c r="M236">
        <v>4</v>
      </c>
      <c r="N236">
        <v>15</v>
      </c>
      <c r="O236">
        <v>0</v>
      </c>
      <c r="P236">
        <v>2</v>
      </c>
      <c r="Q236">
        <v>0</v>
      </c>
      <c r="R236">
        <v>1.1000000000000001</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0.47</v>
      </c>
      <c r="AM236">
        <v>0</v>
      </c>
      <c r="AO236">
        <v>22.629000000000001</v>
      </c>
      <c r="AP236">
        <v>22.629000000000001</v>
      </c>
      <c r="AQ236">
        <v>13.5</v>
      </c>
      <c r="AR236">
        <v>0</v>
      </c>
      <c r="AS236">
        <v>0</v>
      </c>
      <c r="AT236" s="87">
        <v>0.59657961023465456</v>
      </c>
      <c r="AV236" t="s">
        <v>629</v>
      </c>
      <c r="BA236">
        <v>0.47</v>
      </c>
      <c r="BB236">
        <v>0</v>
      </c>
      <c r="BC236">
        <v>21</v>
      </c>
      <c r="BD236">
        <v>1.1000000000000001</v>
      </c>
      <c r="BF236">
        <v>22.1</v>
      </c>
      <c r="BI236">
        <v>5.8999999999999997E-2</v>
      </c>
      <c r="BJ236">
        <v>0</v>
      </c>
      <c r="BK236">
        <v>22.1</v>
      </c>
      <c r="BL236">
        <v>0</v>
      </c>
      <c r="BM236">
        <v>0.47</v>
      </c>
      <c r="BN236">
        <v>0</v>
      </c>
      <c r="BO236">
        <v>0</v>
      </c>
      <c r="BP236">
        <v>0</v>
      </c>
      <c r="BQ236" t="s">
        <v>625</v>
      </c>
      <c r="BR236" t="s">
        <v>625</v>
      </c>
      <c r="BS236">
        <v>22.629000000000001</v>
      </c>
      <c r="BV236" s="87">
        <v>2.6072738521366384E-3</v>
      </c>
      <c r="BW236" s="87">
        <v>0</v>
      </c>
      <c r="BX236" s="87">
        <v>0.99739272614786334</v>
      </c>
      <c r="BY236" s="87">
        <v>0</v>
      </c>
      <c r="CA236" s="87">
        <v>1</v>
      </c>
      <c r="CD236">
        <v>2.6072700000000001E-3</v>
      </c>
      <c r="CG236" s="87">
        <v>-3.8521366383173494E-9</v>
      </c>
      <c r="CH236" s="102">
        <v>0</v>
      </c>
    </row>
    <row r="237" spans="1:86" x14ac:dyDescent="0.35">
      <c r="A237" t="s">
        <v>320</v>
      </c>
      <c r="B237" t="s">
        <v>322</v>
      </c>
      <c r="C237">
        <v>0</v>
      </c>
      <c r="D237">
        <v>1.67</v>
      </c>
      <c r="E237">
        <v>0</v>
      </c>
      <c r="F237">
        <v>0</v>
      </c>
      <c r="G237">
        <v>0</v>
      </c>
      <c r="H237">
        <v>0</v>
      </c>
      <c r="I237">
        <v>0</v>
      </c>
      <c r="J237">
        <v>0</v>
      </c>
      <c r="K237">
        <v>0</v>
      </c>
      <c r="L237">
        <v>5.2</v>
      </c>
      <c r="M237">
        <v>24</v>
      </c>
      <c r="N237">
        <v>50</v>
      </c>
      <c r="O237">
        <v>7</v>
      </c>
      <c r="P237">
        <v>29.6</v>
      </c>
      <c r="Q237">
        <v>0</v>
      </c>
      <c r="R237">
        <v>2.4</v>
      </c>
      <c r="S237">
        <v>7.7</v>
      </c>
      <c r="T237">
        <v>0</v>
      </c>
      <c r="U237">
        <v>0</v>
      </c>
      <c r="V237">
        <v>0</v>
      </c>
      <c r="W237">
        <v>0</v>
      </c>
      <c r="X237">
        <v>0</v>
      </c>
      <c r="Y237">
        <v>0</v>
      </c>
      <c r="Z237">
        <v>0</v>
      </c>
      <c r="AA237">
        <v>0</v>
      </c>
      <c r="AB237">
        <v>0</v>
      </c>
      <c r="AC237">
        <v>0</v>
      </c>
      <c r="AD237">
        <v>0</v>
      </c>
      <c r="AE237">
        <v>0</v>
      </c>
      <c r="AF237">
        <v>0</v>
      </c>
      <c r="AG237">
        <v>0</v>
      </c>
      <c r="AH237">
        <v>0</v>
      </c>
      <c r="AI237">
        <v>0</v>
      </c>
      <c r="AJ237">
        <v>0</v>
      </c>
      <c r="AK237">
        <v>0</v>
      </c>
      <c r="AL237">
        <v>2.4700000000000002</v>
      </c>
      <c r="AM237">
        <v>0</v>
      </c>
      <c r="AO237">
        <v>130.04000000000002</v>
      </c>
      <c r="AP237">
        <v>130.04000000000002</v>
      </c>
      <c r="AQ237">
        <v>102.5</v>
      </c>
      <c r="AR237">
        <v>0</v>
      </c>
      <c r="AS237">
        <v>0</v>
      </c>
      <c r="AT237" s="87">
        <v>0.78821900953552737</v>
      </c>
      <c r="AV237" t="s">
        <v>629</v>
      </c>
      <c r="BA237">
        <v>2.4700000000000002</v>
      </c>
      <c r="BB237">
        <v>0</v>
      </c>
      <c r="BC237">
        <v>110.6</v>
      </c>
      <c r="BD237">
        <v>10.1</v>
      </c>
      <c r="BF237">
        <v>125.90000000000002</v>
      </c>
      <c r="BI237">
        <v>1.67</v>
      </c>
      <c r="BJ237">
        <v>0</v>
      </c>
      <c r="BK237">
        <v>120.7</v>
      </c>
      <c r="BL237">
        <v>5.2</v>
      </c>
      <c r="BM237">
        <v>2.4700000000000002</v>
      </c>
      <c r="BN237">
        <v>0</v>
      </c>
      <c r="BO237">
        <v>0</v>
      </c>
      <c r="BP237">
        <v>0</v>
      </c>
      <c r="BQ237" t="s">
        <v>625</v>
      </c>
      <c r="BR237" t="s">
        <v>625</v>
      </c>
      <c r="BS237">
        <v>130.04000000000002</v>
      </c>
      <c r="BV237" s="87">
        <v>1.2842202399261763E-2</v>
      </c>
      <c r="BW237" s="87">
        <v>0</v>
      </c>
      <c r="BX237" s="87">
        <v>0.94717010150722836</v>
      </c>
      <c r="BY237" s="87">
        <v>3.9987696093509682E-2</v>
      </c>
      <c r="CA237" s="87">
        <v>0.99999999999999989</v>
      </c>
      <c r="CD237">
        <v>1.28422E-2</v>
      </c>
      <c r="CG237" s="87">
        <v>-2.3992617632223601E-9</v>
      </c>
      <c r="CH237" s="102">
        <v>0</v>
      </c>
    </row>
    <row r="238" spans="1:86" x14ac:dyDescent="0.35">
      <c r="A238" t="s">
        <v>323</v>
      </c>
      <c r="B238" t="s">
        <v>324</v>
      </c>
      <c r="C238">
        <v>0</v>
      </c>
      <c r="D238">
        <v>0</v>
      </c>
      <c r="E238">
        <v>0</v>
      </c>
      <c r="F238">
        <v>0</v>
      </c>
      <c r="G238">
        <v>0</v>
      </c>
      <c r="H238">
        <v>0</v>
      </c>
      <c r="I238">
        <v>0</v>
      </c>
      <c r="J238">
        <v>1.6508700000000001</v>
      </c>
      <c r="K238">
        <v>0</v>
      </c>
      <c r="L238">
        <v>18.196300000000001</v>
      </c>
      <c r="M238">
        <v>6.4792300000000003</v>
      </c>
      <c r="N238">
        <v>42.141300000000001</v>
      </c>
      <c r="O238">
        <v>0.24294199999999999</v>
      </c>
      <c r="P238">
        <v>38.154899999999998</v>
      </c>
      <c r="Q238">
        <v>12.698600000000001</v>
      </c>
      <c r="R238">
        <v>41.9557</v>
      </c>
      <c r="S238">
        <v>0</v>
      </c>
      <c r="T238">
        <v>0</v>
      </c>
      <c r="U238">
        <v>0</v>
      </c>
      <c r="V238">
        <v>0</v>
      </c>
      <c r="W238">
        <v>1.1228800000000001</v>
      </c>
      <c r="X238">
        <v>0</v>
      </c>
      <c r="Y238">
        <v>0</v>
      </c>
      <c r="Z238">
        <v>0</v>
      </c>
      <c r="AA238">
        <v>0</v>
      </c>
      <c r="AB238">
        <v>0</v>
      </c>
      <c r="AC238">
        <v>5.6715499999999999</v>
      </c>
      <c r="AD238">
        <v>0</v>
      </c>
      <c r="AE238">
        <v>0</v>
      </c>
      <c r="AF238">
        <v>5.4533899999999997</v>
      </c>
      <c r="AG238">
        <v>0</v>
      </c>
      <c r="AH238">
        <v>0</v>
      </c>
      <c r="AI238">
        <v>17.190300000000001</v>
      </c>
      <c r="AJ238">
        <v>0</v>
      </c>
      <c r="AK238">
        <v>0</v>
      </c>
      <c r="AL238">
        <v>4.8617999999999997</v>
      </c>
      <c r="AM238">
        <v>0</v>
      </c>
      <c r="AO238">
        <v>195.81976200000003</v>
      </c>
      <c r="AP238">
        <v>195.81976200000003</v>
      </c>
      <c r="AQ238">
        <v>153.405474</v>
      </c>
      <c r="AR238">
        <v>0</v>
      </c>
      <c r="AS238">
        <v>0</v>
      </c>
      <c r="AT238" s="87">
        <v>0.78340139132637687</v>
      </c>
      <c r="AV238" t="s">
        <v>629</v>
      </c>
      <c r="BA238">
        <v>10.315189999999999</v>
      </c>
      <c r="BB238">
        <v>0</v>
      </c>
      <c r="BC238">
        <v>99.716971999999998</v>
      </c>
      <c r="BD238">
        <v>41.9557</v>
      </c>
      <c r="BF238">
        <v>166.66340200000002</v>
      </c>
      <c r="BI238">
        <v>0</v>
      </c>
      <c r="BJ238">
        <v>0</v>
      </c>
      <c r="BK238">
        <v>148.46710200000001</v>
      </c>
      <c r="BL238">
        <v>37.037469999999999</v>
      </c>
      <c r="BM238">
        <v>10.315189999999999</v>
      </c>
      <c r="BN238">
        <v>0</v>
      </c>
      <c r="BO238">
        <v>0</v>
      </c>
      <c r="BP238">
        <v>0</v>
      </c>
      <c r="BQ238" t="s">
        <v>625</v>
      </c>
      <c r="BR238" t="s">
        <v>625</v>
      </c>
      <c r="BS238">
        <v>195.819762</v>
      </c>
      <c r="BV238" s="87">
        <v>0</v>
      </c>
      <c r="BW238" s="87">
        <v>0</v>
      </c>
      <c r="BX238" s="87">
        <v>0.81085938609199215</v>
      </c>
      <c r="BY238" s="87">
        <v>0.1891406139080079</v>
      </c>
      <c r="CA238" s="87">
        <v>1</v>
      </c>
      <c r="CD238">
        <v>0</v>
      </c>
      <c r="CG238" s="87">
        <v>0</v>
      </c>
      <c r="CH238" s="102">
        <v>0</v>
      </c>
    </row>
    <row r="239" spans="1:86" x14ac:dyDescent="0.35">
      <c r="A239" t="s">
        <v>327</v>
      </c>
      <c r="B239" t="s">
        <v>328</v>
      </c>
      <c r="C239">
        <v>0</v>
      </c>
      <c r="D239">
        <v>2.4230900000000002</v>
      </c>
      <c r="E239">
        <v>0</v>
      </c>
      <c r="F239">
        <v>0</v>
      </c>
      <c r="G239">
        <v>0</v>
      </c>
      <c r="H239">
        <v>6.2480000000000002</v>
      </c>
      <c r="I239">
        <v>0</v>
      </c>
      <c r="J239">
        <v>0</v>
      </c>
      <c r="K239">
        <v>0</v>
      </c>
      <c r="L239">
        <v>50.093200000000003</v>
      </c>
      <c r="M239">
        <v>0</v>
      </c>
      <c r="N239">
        <v>20.672799999999999</v>
      </c>
      <c r="O239">
        <v>39.738700000000001</v>
      </c>
      <c r="P239">
        <v>73.177599999999998</v>
      </c>
      <c r="Q239">
        <v>0</v>
      </c>
      <c r="R239">
        <v>51.011299999999999</v>
      </c>
      <c r="S239">
        <v>0</v>
      </c>
      <c r="T239">
        <v>0</v>
      </c>
      <c r="U239">
        <v>0.360516</v>
      </c>
      <c r="V239">
        <v>0</v>
      </c>
      <c r="W239">
        <v>0</v>
      </c>
      <c r="X239">
        <v>0</v>
      </c>
      <c r="Y239">
        <v>0</v>
      </c>
      <c r="Z239">
        <v>0</v>
      </c>
      <c r="AA239">
        <v>0</v>
      </c>
      <c r="AB239">
        <v>0</v>
      </c>
      <c r="AC239">
        <v>0</v>
      </c>
      <c r="AD239">
        <v>0</v>
      </c>
      <c r="AE239">
        <v>0</v>
      </c>
      <c r="AF239">
        <v>0</v>
      </c>
      <c r="AG239">
        <v>0</v>
      </c>
      <c r="AH239">
        <v>0</v>
      </c>
      <c r="AI239">
        <v>25.015999999999998</v>
      </c>
      <c r="AJ239">
        <v>0</v>
      </c>
      <c r="AK239">
        <v>0</v>
      </c>
      <c r="AL239">
        <v>9.1809999999999992</v>
      </c>
      <c r="AM239">
        <v>0</v>
      </c>
      <c r="AO239">
        <v>277.92220599999996</v>
      </c>
      <c r="AP239">
        <v>277.92220599999996</v>
      </c>
      <c r="AQ239">
        <v>229.24</v>
      </c>
      <c r="AR239">
        <v>0</v>
      </c>
      <c r="AS239">
        <v>0</v>
      </c>
      <c r="AT239" s="87">
        <v>0.82483513390074359</v>
      </c>
      <c r="AV239" t="s">
        <v>629</v>
      </c>
      <c r="BA239">
        <v>9.1809999999999992</v>
      </c>
      <c r="BB239">
        <v>0</v>
      </c>
      <c r="BC239">
        <v>133.5891</v>
      </c>
      <c r="BD239">
        <v>51.371815999999995</v>
      </c>
      <c r="BF239">
        <v>235.05411599999999</v>
      </c>
      <c r="BI239">
        <v>8.6710899999999995</v>
      </c>
      <c r="BJ239">
        <v>0</v>
      </c>
      <c r="BK239">
        <v>184.960916</v>
      </c>
      <c r="BL239">
        <v>75.109200000000001</v>
      </c>
      <c r="BM239">
        <v>9.1809999999999992</v>
      </c>
      <c r="BN239">
        <v>0.64</v>
      </c>
      <c r="BO239">
        <v>0.22</v>
      </c>
      <c r="BP239">
        <v>0</v>
      </c>
      <c r="BQ239" t="s">
        <v>625</v>
      </c>
      <c r="BR239" t="s">
        <v>625</v>
      </c>
      <c r="BS239">
        <v>277.92220599999996</v>
      </c>
      <c r="BV239" s="87">
        <v>5.2341733355412423E-2</v>
      </c>
      <c r="BW239" s="87">
        <v>7.2675732863173945E-3</v>
      </c>
      <c r="BX239" s="87">
        <v>0.67013808892982096</v>
      </c>
      <c r="BY239" s="87">
        <v>0.27025260442844934</v>
      </c>
      <c r="CA239" s="87">
        <v>1</v>
      </c>
      <c r="CD239">
        <v>5.2341699999999998E-2</v>
      </c>
      <c r="CG239" s="87">
        <v>-3.3355412425162267E-8</v>
      </c>
      <c r="CH239" s="102">
        <v>0</v>
      </c>
    </row>
    <row r="240" spans="1:86" x14ac:dyDescent="0.35">
      <c r="A240" t="s">
        <v>329</v>
      </c>
      <c r="B240" t="s">
        <v>330</v>
      </c>
      <c r="C240">
        <v>0</v>
      </c>
      <c r="D240">
        <v>0.106</v>
      </c>
      <c r="E240">
        <v>0</v>
      </c>
      <c r="F240">
        <v>0</v>
      </c>
      <c r="G240">
        <v>0</v>
      </c>
      <c r="H240">
        <v>0</v>
      </c>
      <c r="I240">
        <v>0</v>
      </c>
      <c r="J240">
        <v>0.21199999999999999</v>
      </c>
      <c r="K240">
        <v>0</v>
      </c>
      <c r="L240">
        <v>13.1</v>
      </c>
      <c r="M240">
        <v>19.3</v>
      </c>
      <c r="N240">
        <v>65.900000000000006</v>
      </c>
      <c r="O240">
        <v>0</v>
      </c>
      <c r="P240">
        <v>5.8</v>
      </c>
      <c r="Q240">
        <v>0</v>
      </c>
      <c r="R240">
        <v>0</v>
      </c>
      <c r="S240">
        <v>0</v>
      </c>
      <c r="T240">
        <v>0</v>
      </c>
      <c r="U240">
        <v>0</v>
      </c>
      <c r="V240">
        <v>0</v>
      </c>
      <c r="W240">
        <v>0</v>
      </c>
      <c r="X240">
        <v>0</v>
      </c>
      <c r="Y240">
        <v>0</v>
      </c>
      <c r="Z240">
        <v>0</v>
      </c>
      <c r="AA240">
        <v>0</v>
      </c>
      <c r="AB240">
        <v>0</v>
      </c>
      <c r="AC240">
        <v>0</v>
      </c>
      <c r="AD240">
        <v>0</v>
      </c>
      <c r="AE240">
        <v>0</v>
      </c>
      <c r="AF240">
        <v>0</v>
      </c>
      <c r="AG240">
        <v>0</v>
      </c>
      <c r="AH240">
        <v>0</v>
      </c>
      <c r="AI240">
        <v>15.175000000000001</v>
      </c>
      <c r="AJ240">
        <v>0.6</v>
      </c>
      <c r="AK240">
        <v>0</v>
      </c>
      <c r="AL240">
        <v>1.85</v>
      </c>
      <c r="AM240">
        <v>0</v>
      </c>
      <c r="AO240">
        <v>122.04299999999999</v>
      </c>
      <c r="AP240">
        <v>122.04299999999999</v>
      </c>
      <c r="AQ240">
        <v>92.4</v>
      </c>
      <c r="AR240">
        <v>0</v>
      </c>
      <c r="AS240">
        <v>0</v>
      </c>
      <c r="AT240" s="87">
        <v>0.75711019886433484</v>
      </c>
      <c r="AV240" t="s">
        <v>629</v>
      </c>
      <c r="BA240">
        <v>1.85</v>
      </c>
      <c r="BB240">
        <v>0</v>
      </c>
      <c r="BC240">
        <v>91</v>
      </c>
      <c r="BD240">
        <v>0</v>
      </c>
      <c r="BF240">
        <v>104.10000000000001</v>
      </c>
      <c r="BI240">
        <v>0.106</v>
      </c>
      <c r="BJ240">
        <v>0</v>
      </c>
      <c r="BK240">
        <v>91</v>
      </c>
      <c r="BL240">
        <v>29.087000000000003</v>
      </c>
      <c r="BM240">
        <v>1.85</v>
      </c>
      <c r="BN240">
        <v>0.63900000000000001</v>
      </c>
      <c r="BO240">
        <v>0.22489999999999999</v>
      </c>
      <c r="BP240">
        <v>0</v>
      </c>
      <c r="BQ240" t="s">
        <v>625</v>
      </c>
      <c r="BR240" t="s">
        <v>625</v>
      </c>
      <c r="BS240">
        <v>122.04299999999999</v>
      </c>
      <c r="BV240" s="87">
        <v>1.0554886392501005E-2</v>
      </c>
      <c r="BW240" s="87">
        <v>3.4091672607195829E-3</v>
      </c>
      <c r="BX240" s="87">
        <v>0.74770191653761386</v>
      </c>
      <c r="BY240" s="87">
        <v>0.23833402980916565</v>
      </c>
      <c r="CA240" s="87">
        <v>1.0000000000000002</v>
      </c>
      <c r="CD240">
        <v>1.0554900000000001E-2</v>
      </c>
      <c r="CG240" s="87">
        <v>1.360749899564917E-8</v>
      </c>
      <c r="CH240" s="102">
        <v>0</v>
      </c>
    </row>
    <row r="241" spans="1:86" x14ac:dyDescent="0.35">
      <c r="A241" t="s">
        <v>331</v>
      </c>
      <c r="B241" t="s">
        <v>332</v>
      </c>
      <c r="C241">
        <v>0</v>
      </c>
      <c r="D241">
        <v>7.4800000000000005E-2</v>
      </c>
      <c r="E241">
        <v>0</v>
      </c>
      <c r="F241">
        <v>0</v>
      </c>
      <c r="G241">
        <v>0</v>
      </c>
      <c r="H241">
        <v>0</v>
      </c>
      <c r="I241">
        <v>0</v>
      </c>
      <c r="J241">
        <v>0</v>
      </c>
      <c r="K241">
        <v>0</v>
      </c>
      <c r="L241">
        <v>0</v>
      </c>
      <c r="M241">
        <v>0</v>
      </c>
      <c r="N241">
        <v>0</v>
      </c>
      <c r="O241">
        <v>0</v>
      </c>
      <c r="P241">
        <v>0</v>
      </c>
      <c r="Q241">
        <v>0</v>
      </c>
      <c r="R241">
        <v>9.2655999999999992</v>
      </c>
      <c r="S241">
        <v>0</v>
      </c>
      <c r="T241">
        <v>0</v>
      </c>
      <c r="U241">
        <v>0</v>
      </c>
      <c r="V241">
        <v>0</v>
      </c>
      <c r="W241">
        <v>0</v>
      </c>
      <c r="X241">
        <v>0</v>
      </c>
      <c r="Y241">
        <v>0</v>
      </c>
      <c r="Z241">
        <v>0</v>
      </c>
      <c r="AA241">
        <v>0</v>
      </c>
      <c r="AB241">
        <v>0</v>
      </c>
      <c r="AC241">
        <v>0</v>
      </c>
      <c r="AD241">
        <v>0</v>
      </c>
      <c r="AE241">
        <v>0</v>
      </c>
      <c r="AF241">
        <v>1E-4</v>
      </c>
      <c r="AG241">
        <v>0</v>
      </c>
      <c r="AH241">
        <v>0</v>
      </c>
      <c r="AI241">
        <v>0</v>
      </c>
      <c r="AJ241">
        <v>0</v>
      </c>
      <c r="AK241">
        <v>0</v>
      </c>
      <c r="AL241">
        <v>0.13300000000000001</v>
      </c>
      <c r="AM241">
        <v>0</v>
      </c>
      <c r="AO241">
        <v>9.4734999999999978</v>
      </c>
      <c r="AP241">
        <v>9.4734999999999978</v>
      </c>
      <c r="AQ241">
        <v>7.3773999999999997</v>
      </c>
      <c r="AR241">
        <v>0</v>
      </c>
      <c r="AS241">
        <v>0</v>
      </c>
      <c r="AT241" s="87">
        <v>0.77874069773578947</v>
      </c>
      <c r="AV241" t="s">
        <v>629</v>
      </c>
      <c r="BA241">
        <v>0.1331</v>
      </c>
      <c r="BB241">
        <v>0</v>
      </c>
      <c r="BC241">
        <v>0</v>
      </c>
      <c r="BD241">
        <v>9.2655999999999992</v>
      </c>
      <c r="BF241">
        <v>9.2655999999999992</v>
      </c>
      <c r="BI241">
        <v>7.4800000000000005E-2</v>
      </c>
      <c r="BJ241">
        <v>0</v>
      </c>
      <c r="BK241">
        <v>9.2655999999999992</v>
      </c>
      <c r="BL241">
        <v>0</v>
      </c>
      <c r="BM241">
        <v>0.1331</v>
      </c>
      <c r="BN241">
        <v>0</v>
      </c>
      <c r="BO241">
        <v>0</v>
      </c>
      <c r="BP241">
        <v>0</v>
      </c>
      <c r="BQ241" t="s">
        <v>625</v>
      </c>
      <c r="BR241" t="s">
        <v>625</v>
      </c>
      <c r="BS241">
        <v>9.4734999999999996</v>
      </c>
      <c r="BV241" s="87">
        <v>7.8957090832321754E-3</v>
      </c>
      <c r="BW241" s="87">
        <v>0</v>
      </c>
      <c r="BX241" s="87">
        <v>0.99210429091676788</v>
      </c>
      <c r="BY241" s="87">
        <v>0</v>
      </c>
      <c r="CA241" s="87">
        <v>1</v>
      </c>
      <c r="CD241">
        <v>7.8957100000000002E-3</v>
      </c>
      <c r="CG241" s="87">
        <v>9.1676782484895192E-10</v>
      </c>
      <c r="CH241" s="102">
        <v>0</v>
      </c>
    </row>
    <row r="242" spans="1:86" x14ac:dyDescent="0.35">
      <c r="A242" t="s">
        <v>331</v>
      </c>
      <c r="B242" t="s">
        <v>333</v>
      </c>
      <c r="C242">
        <v>0</v>
      </c>
      <c r="D242">
        <v>0.14149999999999999</v>
      </c>
      <c r="E242">
        <v>0</v>
      </c>
      <c r="F242">
        <v>0</v>
      </c>
      <c r="G242">
        <v>0</v>
      </c>
      <c r="H242">
        <v>0</v>
      </c>
      <c r="I242">
        <v>0</v>
      </c>
      <c r="J242">
        <v>0</v>
      </c>
      <c r="K242">
        <v>0</v>
      </c>
      <c r="L242">
        <v>0</v>
      </c>
      <c r="M242">
        <v>0</v>
      </c>
      <c r="N242">
        <v>0</v>
      </c>
      <c r="O242">
        <v>0</v>
      </c>
      <c r="P242">
        <v>0</v>
      </c>
      <c r="Q242">
        <v>0</v>
      </c>
      <c r="R242">
        <v>10.131600000000001</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0.1045</v>
      </c>
      <c r="AM242">
        <v>0</v>
      </c>
      <c r="AO242">
        <v>10.377600000000001</v>
      </c>
      <c r="AP242">
        <v>10.377600000000001</v>
      </c>
      <c r="AQ242">
        <v>7.6529999999999996</v>
      </c>
      <c r="AR242">
        <v>0</v>
      </c>
      <c r="AS242">
        <v>0</v>
      </c>
      <c r="AT242" s="87">
        <v>0.73745374653098972</v>
      </c>
      <c r="AV242" t="s">
        <v>629</v>
      </c>
      <c r="BA242">
        <v>0.1045</v>
      </c>
      <c r="BB242">
        <v>0</v>
      </c>
      <c r="BC242">
        <v>0</v>
      </c>
      <c r="BD242">
        <v>10.131600000000001</v>
      </c>
      <c r="BF242">
        <v>10.131600000000001</v>
      </c>
      <c r="BI242">
        <v>0.14149999999999999</v>
      </c>
      <c r="BJ242">
        <v>0</v>
      </c>
      <c r="BK242">
        <v>10.131600000000001</v>
      </c>
      <c r="BL242">
        <v>0</v>
      </c>
      <c r="BM242">
        <v>0.1045</v>
      </c>
      <c r="BN242">
        <v>0</v>
      </c>
      <c r="BO242">
        <v>0</v>
      </c>
      <c r="BP242">
        <v>0</v>
      </c>
      <c r="BQ242" t="s">
        <v>625</v>
      </c>
      <c r="BR242" t="s">
        <v>625</v>
      </c>
      <c r="BS242">
        <v>10.377600000000001</v>
      </c>
      <c r="BV242" s="87">
        <v>1.3635137218624728E-2</v>
      </c>
      <c r="BW242" s="87">
        <v>0</v>
      </c>
      <c r="BX242" s="87">
        <v>0.98636486278137525</v>
      </c>
      <c r="BY242" s="87">
        <v>0</v>
      </c>
      <c r="CA242" s="87">
        <v>1</v>
      </c>
      <c r="CD242">
        <v>1.3635100000000001E-2</v>
      </c>
      <c r="CG242" s="87">
        <v>-3.7218624727303196E-8</v>
      </c>
      <c r="CH242" s="102">
        <v>0</v>
      </c>
    </row>
    <row r="243" spans="1:86" x14ac:dyDescent="0.35">
      <c r="A243" t="s">
        <v>331</v>
      </c>
      <c r="B243" t="s">
        <v>334</v>
      </c>
      <c r="C243">
        <v>0</v>
      </c>
      <c r="D243">
        <v>0.1484</v>
      </c>
      <c r="E243">
        <v>0</v>
      </c>
      <c r="F243">
        <v>0</v>
      </c>
      <c r="G243">
        <v>0</v>
      </c>
      <c r="H243">
        <v>0</v>
      </c>
      <c r="I243">
        <v>0</v>
      </c>
      <c r="J243">
        <v>0</v>
      </c>
      <c r="K243">
        <v>0</v>
      </c>
      <c r="L243">
        <v>0</v>
      </c>
      <c r="M243">
        <v>0</v>
      </c>
      <c r="N243">
        <v>0</v>
      </c>
      <c r="O243">
        <v>6.7785700000000002</v>
      </c>
      <c r="P243">
        <v>0</v>
      </c>
      <c r="Q243">
        <v>8.1878700000000002</v>
      </c>
      <c r="R243">
        <v>4.8070000000000004</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0.31659999999999999</v>
      </c>
      <c r="AM243">
        <v>0</v>
      </c>
      <c r="AO243">
        <v>20.238440000000004</v>
      </c>
      <c r="AP243">
        <v>20.238440000000004</v>
      </c>
      <c r="AQ243">
        <v>14.6591</v>
      </c>
      <c r="AR243">
        <v>0</v>
      </c>
      <c r="AS243">
        <v>0</v>
      </c>
      <c r="AT243" s="87">
        <v>0.72431966100153955</v>
      </c>
      <c r="AV243" t="s">
        <v>629</v>
      </c>
      <c r="BA243">
        <v>0.31659999999999999</v>
      </c>
      <c r="BB243">
        <v>0</v>
      </c>
      <c r="BC243">
        <v>14.96644</v>
      </c>
      <c r="BD243">
        <v>4.8070000000000004</v>
      </c>
      <c r="BF243">
        <v>19.773440000000001</v>
      </c>
      <c r="BI243">
        <v>0.1484</v>
      </c>
      <c r="BJ243">
        <v>0</v>
      </c>
      <c r="BK243">
        <v>19.773440000000001</v>
      </c>
      <c r="BL243">
        <v>0</v>
      </c>
      <c r="BM243">
        <v>0.31659999999999999</v>
      </c>
      <c r="BN243">
        <v>0</v>
      </c>
      <c r="BO243">
        <v>0</v>
      </c>
      <c r="BP243">
        <v>0</v>
      </c>
      <c r="BQ243" t="s">
        <v>625</v>
      </c>
      <c r="BR243" t="s">
        <v>625</v>
      </c>
      <c r="BS243">
        <v>20.238440000000001</v>
      </c>
      <c r="BV243" s="87">
        <v>7.3325809696794808E-3</v>
      </c>
      <c r="BW243" s="87">
        <v>0</v>
      </c>
      <c r="BX243" s="87">
        <v>0.99266741903032063</v>
      </c>
      <c r="BY243" s="87">
        <v>0</v>
      </c>
      <c r="CA243" s="87">
        <v>1</v>
      </c>
      <c r="CD243">
        <v>7.3325999999999999E-3</v>
      </c>
      <c r="CG243" s="87">
        <v>1.903032051907283E-8</v>
      </c>
      <c r="CH243" s="102">
        <v>0</v>
      </c>
    </row>
    <row r="244" spans="1:86" x14ac:dyDescent="0.35">
      <c r="A244" t="s">
        <v>331</v>
      </c>
      <c r="B244" t="s">
        <v>335</v>
      </c>
      <c r="C244">
        <v>0</v>
      </c>
      <c r="D244">
        <v>0.35830000000000001</v>
      </c>
      <c r="E244">
        <v>0</v>
      </c>
      <c r="F244">
        <v>0</v>
      </c>
      <c r="G244">
        <v>0</v>
      </c>
      <c r="H244">
        <v>0</v>
      </c>
      <c r="I244">
        <v>0</v>
      </c>
      <c r="J244">
        <v>0</v>
      </c>
      <c r="K244">
        <v>0</v>
      </c>
      <c r="L244">
        <v>0</v>
      </c>
      <c r="M244">
        <v>0</v>
      </c>
      <c r="N244">
        <v>0</v>
      </c>
      <c r="O244">
        <v>0</v>
      </c>
      <c r="P244">
        <v>0</v>
      </c>
      <c r="Q244">
        <v>0</v>
      </c>
      <c r="R244">
        <v>13.3779</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0.1113</v>
      </c>
      <c r="AM244">
        <v>0</v>
      </c>
      <c r="AO244">
        <v>13.8475</v>
      </c>
      <c r="AP244">
        <v>13.8475</v>
      </c>
      <c r="AQ244">
        <v>11.0694</v>
      </c>
      <c r="AR244">
        <v>0</v>
      </c>
      <c r="AS244">
        <v>0</v>
      </c>
      <c r="AT244" s="87">
        <v>0.79937894926882103</v>
      </c>
      <c r="AV244" t="s">
        <v>629</v>
      </c>
      <c r="BA244">
        <v>0.1113</v>
      </c>
      <c r="BB244">
        <v>0</v>
      </c>
      <c r="BC244">
        <v>0</v>
      </c>
      <c r="BD244">
        <v>13.3779</v>
      </c>
      <c r="BF244">
        <v>13.3779</v>
      </c>
      <c r="BI244">
        <v>0.35830000000000001</v>
      </c>
      <c r="BJ244">
        <v>0</v>
      </c>
      <c r="BK244">
        <v>13.3779</v>
      </c>
      <c r="BL244">
        <v>0</v>
      </c>
      <c r="BM244">
        <v>0.1113</v>
      </c>
      <c r="BN244">
        <v>0</v>
      </c>
      <c r="BO244">
        <v>0</v>
      </c>
      <c r="BP244">
        <v>0</v>
      </c>
      <c r="BQ244" t="s">
        <v>625</v>
      </c>
      <c r="BR244" t="s">
        <v>625</v>
      </c>
      <c r="BS244">
        <v>13.8475</v>
      </c>
      <c r="BV244" s="87">
        <v>2.5874706625744721E-2</v>
      </c>
      <c r="BW244" s="87">
        <v>0</v>
      </c>
      <c r="BX244" s="87">
        <v>0.97412529337425524</v>
      </c>
      <c r="BY244" s="87">
        <v>0</v>
      </c>
      <c r="CA244" s="87">
        <v>1</v>
      </c>
      <c r="CD244">
        <v>2.58747E-2</v>
      </c>
      <c r="CG244" s="87">
        <v>-6.6257447202400233E-9</v>
      </c>
      <c r="CH244" s="102">
        <v>0</v>
      </c>
    </row>
    <row r="245" spans="1:86" x14ac:dyDescent="0.35">
      <c r="A245" t="s">
        <v>331</v>
      </c>
      <c r="B245" t="s">
        <v>336</v>
      </c>
      <c r="C245">
        <v>0</v>
      </c>
      <c r="D245">
        <v>6.9999999999999999E-4</v>
      </c>
      <c r="E245">
        <v>0</v>
      </c>
      <c r="F245">
        <v>0</v>
      </c>
      <c r="G245">
        <v>0</v>
      </c>
      <c r="H245">
        <v>0</v>
      </c>
      <c r="I245">
        <v>0</v>
      </c>
      <c r="J245">
        <v>0</v>
      </c>
      <c r="K245">
        <v>0</v>
      </c>
      <c r="L245">
        <v>0</v>
      </c>
      <c r="M245">
        <v>0</v>
      </c>
      <c r="N245">
        <v>0</v>
      </c>
      <c r="O245">
        <v>0</v>
      </c>
      <c r="P245">
        <v>0</v>
      </c>
      <c r="Q245">
        <v>0</v>
      </c>
      <c r="R245">
        <v>6.0460000000000003</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8.6400000000000005E-2</v>
      </c>
      <c r="AM245">
        <v>0</v>
      </c>
      <c r="AO245">
        <v>6.1331000000000007</v>
      </c>
      <c r="AP245">
        <v>6.1331000000000007</v>
      </c>
      <c r="AQ245">
        <v>5.2233000000000001</v>
      </c>
      <c r="AR245">
        <v>0</v>
      </c>
      <c r="AS245">
        <v>0</v>
      </c>
      <c r="AT245" s="87">
        <v>0.85165740000978285</v>
      </c>
      <c r="AV245" t="s">
        <v>629</v>
      </c>
      <c r="BA245">
        <v>8.6400000000000005E-2</v>
      </c>
      <c r="BB245">
        <v>0</v>
      </c>
      <c r="BC245">
        <v>0</v>
      </c>
      <c r="BD245">
        <v>6.0460000000000003</v>
      </c>
      <c r="BF245">
        <v>6.0460000000000003</v>
      </c>
      <c r="BI245">
        <v>6.9999999999999999E-4</v>
      </c>
      <c r="BJ245">
        <v>0</v>
      </c>
      <c r="BK245">
        <v>6.0460000000000003</v>
      </c>
      <c r="BL245">
        <v>0</v>
      </c>
      <c r="BM245">
        <v>8.6400000000000005E-2</v>
      </c>
      <c r="BN245">
        <v>0</v>
      </c>
      <c r="BO245">
        <v>0</v>
      </c>
      <c r="BP245">
        <v>0</v>
      </c>
      <c r="BQ245" t="s">
        <v>625</v>
      </c>
      <c r="BR245" t="s">
        <v>625</v>
      </c>
      <c r="BS245">
        <v>6.1331000000000007</v>
      </c>
      <c r="BV245" s="87">
        <v>1.1413477686651121E-4</v>
      </c>
      <c r="BW245" s="87">
        <v>0</v>
      </c>
      <c r="BX245" s="87">
        <v>0.9998858652231335</v>
      </c>
      <c r="BY245" s="87">
        <v>0</v>
      </c>
      <c r="CA245" s="87">
        <v>1</v>
      </c>
      <c r="CD245">
        <v>1.14135E-4</v>
      </c>
      <c r="CG245" s="87">
        <v>2.2313348879091782E-10</v>
      </c>
      <c r="CH245" s="102">
        <v>0</v>
      </c>
    </row>
    <row r="246" spans="1:86" x14ac:dyDescent="0.35">
      <c r="A246" t="s">
        <v>331</v>
      </c>
      <c r="B246" t="s">
        <v>337</v>
      </c>
      <c r="C246">
        <v>0</v>
      </c>
      <c r="D246">
        <v>3.7400000000000003E-2</v>
      </c>
      <c r="E246">
        <v>0</v>
      </c>
      <c r="F246">
        <v>0</v>
      </c>
      <c r="G246">
        <v>0</v>
      </c>
      <c r="H246">
        <v>0</v>
      </c>
      <c r="I246">
        <v>0</v>
      </c>
      <c r="J246">
        <v>0</v>
      </c>
      <c r="K246">
        <v>0</v>
      </c>
      <c r="L246">
        <v>0</v>
      </c>
      <c r="M246">
        <v>0</v>
      </c>
      <c r="N246">
        <v>0</v>
      </c>
      <c r="O246">
        <v>0</v>
      </c>
      <c r="P246">
        <v>0</v>
      </c>
      <c r="Q246">
        <v>8.1231799999999996</v>
      </c>
      <c r="R246">
        <v>1.9369000000000001</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8.7800000000000003E-2</v>
      </c>
      <c r="AM246">
        <v>0</v>
      </c>
      <c r="AO246">
        <v>10.185279999999999</v>
      </c>
      <c r="AP246">
        <v>10.185279999999999</v>
      </c>
      <c r="AQ246">
        <v>6.9458000000000002</v>
      </c>
      <c r="AR246">
        <v>0</v>
      </c>
      <c r="AS246">
        <v>0</v>
      </c>
      <c r="AT246" s="87">
        <v>0.68194492443997623</v>
      </c>
      <c r="AV246" t="s">
        <v>629</v>
      </c>
      <c r="BA246">
        <v>8.7800000000000003E-2</v>
      </c>
      <c r="BB246">
        <v>0</v>
      </c>
      <c r="BC246">
        <v>8.1231799999999996</v>
      </c>
      <c r="BD246">
        <v>1.9369000000000001</v>
      </c>
      <c r="BF246">
        <v>10.060079999999999</v>
      </c>
      <c r="BI246">
        <v>3.7400000000000003E-2</v>
      </c>
      <c r="BJ246">
        <v>0</v>
      </c>
      <c r="BK246">
        <v>10.060079999999999</v>
      </c>
      <c r="BL246">
        <v>0</v>
      </c>
      <c r="BM246">
        <v>8.7800000000000003E-2</v>
      </c>
      <c r="BN246">
        <v>0</v>
      </c>
      <c r="BO246">
        <v>0</v>
      </c>
      <c r="BP246">
        <v>0</v>
      </c>
      <c r="BQ246" t="s">
        <v>625</v>
      </c>
      <c r="BR246" t="s">
        <v>625</v>
      </c>
      <c r="BS246">
        <v>10.185279999999999</v>
      </c>
      <c r="BV246" s="87">
        <v>3.6719658173363918E-3</v>
      </c>
      <c r="BW246" s="87">
        <v>0</v>
      </c>
      <c r="BX246" s="87">
        <v>0.99632803418266358</v>
      </c>
      <c r="BY246" s="87">
        <v>0</v>
      </c>
      <c r="CA246" s="87">
        <v>1</v>
      </c>
      <c r="CD246">
        <v>3.6719600000000002E-3</v>
      </c>
      <c r="CG246" s="87">
        <v>-5.8173363916801113E-9</v>
      </c>
      <c r="CH246" s="102">
        <v>0</v>
      </c>
    </row>
    <row r="247" spans="1:86" x14ac:dyDescent="0.35">
      <c r="A247" t="s">
        <v>331</v>
      </c>
      <c r="B247" t="s">
        <v>338</v>
      </c>
      <c r="C247">
        <v>0</v>
      </c>
      <c r="D247">
        <v>2.5600000000000001E-2</v>
      </c>
      <c r="E247">
        <v>0</v>
      </c>
      <c r="F247">
        <v>0</v>
      </c>
      <c r="G247">
        <v>0</v>
      </c>
      <c r="H247">
        <v>0</v>
      </c>
      <c r="I247">
        <v>0</v>
      </c>
      <c r="J247">
        <v>0</v>
      </c>
      <c r="K247">
        <v>0</v>
      </c>
      <c r="L247">
        <v>0</v>
      </c>
      <c r="M247">
        <v>0</v>
      </c>
      <c r="N247">
        <v>0</v>
      </c>
      <c r="O247">
        <v>0</v>
      </c>
      <c r="P247">
        <v>0</v>
      </c>
      <c r="Q247">
        <v>0</v>
      </c>
      <c r="R247">
        <v>3.8058000000000001</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4.4499999999999998E-2</v>
      </c>
      <c r="AM247">
        <v>0</v>
      </c>
      <c r="AO247">
        <v>3.8759000000000001</v>
      </c>
      <c r="AP247">
        <v>3.8759000000000001</v>
      </c>
      <c r="AQ247">
        <v>3.0531000000000001</v>
      </c>
      <c r="AR247">
        <v>0</v>
      </c>
      <c r="AS247">
        <v>0</v>
      </c>
      <c r="AT247" s="87">
        <v>0.7877138213060193</v>
      </c>
      <c r="AV247" t="s">
        <v>629</v>
      </c>
      <c r="BA247">
        <v>4.4499999999999998E-2</v>
      </c>
      <c r="BB247">
        <v>0</v>
      </c>
      <c r="BC247">
        <v>0</v>
      </c>
      <c r="BD247">
        <v>3.8058000000000001</v>
      </c>
      <c r="BF247">
        <v>3.8058000000000001</v>
      </c>
      <c r="BI247">
        <v>2.5600000000000001E-2</v>
      </c>
      <c r="BJ247">
        <v>0</v>
      </c>
      <c r="BK247">
        <v>3.8058000000000001</v>
      </c>
      <c r="BL247">
        <v>0</v>
      </c>
      <c r="BM247">
        <v>4.4499999999999998E-2</v>
      </c>
      <c r="BN247">
        <v>0</v>
      </c>
      <c r="BO247">
        <v>0</v>
      </c>
      <c r="BP247">
        <v>0</v>
      </c>
      <c r="BQ247" t="s">
        <v>625</v>
      </c>
      <c r="BR247" t="s">
        <v>625</v>
      </c>
      <c r="BS247">
        <v>3.8759000000000001</v>
      </c>
      <c r="BV247" s="87">
        <v>6.6049175675327023E-3</v>
      </c>
      <c r="BW247" s="87">
        <v>0</v>
      </c>
      <c r="BX247" s="87">
        <v>0.99339508243246732</v>
      </c>
      <c r="BY247" s="87">
        <v>0</v>
      </c>
      <c r="CA247" s="87">
        <v>1</v>
      </c>
      <c r="CD247">
        <v>6.6049200000000002E-3</v>
      </c>
      <c r="CG247" s="87">
        <v>2.4324672978984219E-9</v>
      </c>
      <c r="CH247" s="102">
        <v>0</v>
      </c>
    </row>
    <row r="248" spans="1:86" x14ac:dyDescent="0.35">
      <c r="A248" t="s">
        <v>331</v>
      </c>
      <c r="B248" t="s">
        <v>339</v>
      </c>
      <c r="C248">
        <v>0</v>
      </c>
      <c r="D248">
        <v>7.9799999999999996E-2</v>
      </c>
      <c r="E248">
        <v>0</v>
      </c>
      <c r="F248">
        <v>0</v>
      </c>
      <c r="G248">
        <v>0</v>
      </c>
      <c r="H248">
        <v>0</v>
      </c>
      <c r="I248">
        <v>0</v>
      </c>
      <c r="J248">
        <v>0</v>
      </c>
      <c r="K248">
        <v>0</v>
      </c>
      <c r="L248">
        <v>0</v>
      </c>
      <c r="M248">
        <v>12.511799999999999</v>
      </c>
      <c r="N248">
        <v>3.5071300000000001</v>
      </c>
      <c r="O248">
        <v>40.448599999999999</v>
      </c>
      <c r="P248">
        <v>0</v>
      </c>
      <c r="Q248">
        <v>48.855699999999999</v>
      </c>
      <c r="R248">
        <v>8.4987199999999999E-2</v>
      </c>
      <c r="S248">
        <v>0</v>
      </c>
      <c r="T248">
        <v>0</v>
      </c>
      <c r="U248">
        <v>0</v>
      </c>
      <c r="V248">
        <v>0</v>
      </c>
      <c r="W248">
        <v>0</v>
      </c>
      <c r="X248">
        <v>0</v>
      </c>
      <c r="Y248">
        <v>0</v>
      </c>
      <c r="Z248">
        <v>0</v>
      </c>
      <c r="AA248">
        <v>0.2162</v>
      </c>
      <c r="AB248">
        <v>0</v>
      </c>
      <c r="AC248">
        <v>0</v>
      </c>
      <c r="AD248">
        <v>0</v>
      </c>
      <c r="AE248">
        <v>3.8718599999999999</v>
      </c>
      <c r="AF248">
        <v>2.7635000000000001</v>
      </c>
      <c r="AG248">
        <v>0</v>
      </c>
      <c r="AH248">
        <v>0</v>
      </c>
      <c r="AI248">
        <v>0</v>
      </c>
      <c r="AJ248">
        <v>0</v>
      </c>
      <c r="AK248">
        <v>0</v>
      </c>
      <c r="AL248">
        <v>4.1594199999999999</v>
      </c>
      <c r="AM248">
        <v>0</v>
      </c>
      <c r="AO248">
        <v>116.49899719999999</v>
      </c>
      <c r="AP248">
        <v>116.49899719999999</v>
      </c>
      <c r="AQ248">
        <v>100.8189</v>
      </c>
      <c r="AR248">
        <v>0</v>
      </c>
      <c r="AS248">
        <v>1.5940000000000001</v>
      </c>
      <c r="AT248" s="87">
        <v>0.86540573243663943</v>
      </c>
      <c r="AV248" t="s">
        <v>629</v>
      </c>
      <c r="BA248">
        <v>6.9229199999999995</v>
      </c>
      <c r="BB248">
        <v>0</v>
      </c>
      <c r="BC248">
        <v>105.32323</v>
      </c>
      <c r="BD248">
        <v>8.4987199999999999E-2</v>
      </c>
      <c r="BF248">
        <v>105.6244172</v>
      </c>
      <c r="BI248">
        <v>7.9799999999999996E-2</v>
      </c>
      <c r="BJ248">
        <v>3.8718599999999999</v>
      </c>
      <c r="BK248">
        <v>105.6244172</v>
      </c>
      <c r="BL248">
        <v>0</v>
      </c>
      <c r="BM248">
        <v>6.9229199999999995</v>
      </c>
      <c r="BN248">
        <v>0</v>
      </c>
      <c r="BO248">
        <v>0</v>
      </c>
      <c r="BP248">
        <v>0</v>
      </c>
      <c r="BQ248" t="s">
        <v>625</v>
      </c>
      <c r="BR248" t="s">
        <v>625</v>
      </c>
      <c r="BS248">
        <v>116.49899720000001</v>
      </c>
      <c r="BV248" s="87">
        <v>6.8498443693041494E-4</v>
      </c>
      <c r="BW248" s="87">
        <v>3.3235135864328282E-2</v>
      </c>
      <c r="BX248" s="87">
        <v>0.96607987969874132</v>
      </c>
      <c r="BY248" s="87">
        <v>0</v>
      </c>
      <c r="CA248" s="87">
        <v>1</v>
      </c>
      <c r="CD248">
        <v>6.9448600000000002E-4</v>
      </c>
      <c r="CG248" s="87">
        <v>9.501563069585074E-6</v>
      </c>
      <c r="CH248" s="102">
        <v>0</v>
      </c>
    </row>
    <row r="249" spans="1:86" x14ac:dyDescent="0.35">
      <c r="A249" t="s">
        <v>331</v>
      </c>
      <c r="B249" t="s">
        <v>340</v>
      </c>
      <c r="C249">
        <v>0</v>
      </c>
      <c r="D249">
        <v>4.1000000000000002E-2</v>
      </c>
      <c r="E249">
        <v>0</v>
      </c>
      <c r="F249">
        <v>0</v>
      </c>
      <c r="G249">
        <v>0</v>
      </c>
      <c r="H249">
        <v>0</v>
      </c>
      <c r="I249">
        <v>0</v>
      </c>
      <c r="J249">
        <v>0</v>
      </c>
      <c r="K249">
        <v>0</v>
      </c>
      <c r="L249">
        <v>0</v>
      </c>
      <c r="M249">
        <v>0</v>
      </c>
      <c r="N249">
        <v>0</v>
      </c>
      <c r="O249">
        <v>0</v>
      </c>
      <c r="P249">
        <v>0</v>
      </c>
      <c r="Q249">
        <v>0</v>
      </c>
      <c r="R249">
        <v>4.0551000000000004</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5.4100000000000002E-2</v>
      </c>
      <c r="AM249">
        <v>0</v>
      </c>
      <c r="AO249">
        <v>4.1502000000000008</v>
      </c>
      <c r="AP249">
        <v>4.1502000000000008</v>
      </c>
      <c r="AQ249">
        <v>3.2542</v>
      </c>
      <c r="AR249">
        <v>0</v>
      </c>
      <c r="AS249">
        <v>0</v>
      </c>
      <c r="AT249" s="87">
        <v>0.78410679003421502</v>
      </c>
      <c r="AV249" t="s">
        <v>629</v>
      </c>
      <c r="BA249">
        <v>5.4100000000000002E-2</v>
      </c>
      <c r="BB249">
        <v>0</v>
      </c>
      <c r="BC249">
        <v>0</v>
      </c>
      <c r="BD249">
        <v>4.0551000000000004</v>
      </c>
      <c r="BF249">
        <v>4.0551000000000004</v>
      </c>
      <c r="BI249">
        <v>4.1000000000000002E-2</v>
      </c>
      <c r="BJ249">
        <v>0</v>
      </c>
      <c r="BK249">
        <v>4.0551000000000004</v>
      </c>
      <c r="BL249">
        <v>0</v>
      </c>
      <c r="BM249">
        <v>5.4100000000000002E-2</v>
      </c>
      <c r="BN249">
        <v>0</v>
      </c>
      <c r="BO249">
        <v>0</v>
      </c>
      <c r="BP249">
        <v>0</v>
      </c>
      <c r="BQ249" t="s">
        <v>625</v>
      </c>
      <c r="BR249" t="s">
        <v>625</v>
      </c>
      <c r="BS249">
        <v>4.1502000000000008</v>
      </c>
      <c r="BV249" s="87">
        <v>9.8790419738807762E-3</v>
      </c>
      <c r="BW249" s="87">
        <v>0</v>
      </c>
      <c r="BX249" s="87">
        <v>0.9901209580261191</v>
      </c>
      <c r="BY249" s="87">
        <v>0</v>
      </c>
      <c r="CA249" s="87">
        <v>0.99999999999999989</v>
      </c>
      <c r="CD249">
        <v>9.8790400000000004E-3</v>
      </c>
      <c r="CG249" s="87">
        <v>-1.973880775843484E-9</v>
      </c>
      <c r="CH249" s="102">
        <v>0</v>
      </c>
    </row>
    <row r="250" spans="1:86" x14ac:dyDescent="0.35">
      <c r="A250" t="s">
        <v>331</v>
      </c>
      <c r="B250" t="s">
        <v>341</v>
      </c>
      <c r="C250">
        <v>0</v>
      </c>
      <c r="D250">
        <v>0.94477199999999995</v>
      </c>
      <c r="E250">
        <v>0</v>
      </c>
      <c r="F250">
        <v>0</v>
      </c>
      <c r="G250">
        <v>0</v>
      </c>
      <c r="H250">
        <v>0</v>
      </c>
      <c r="I250">
        <v>0</v>
      </c>
      <c r="J250">
        <v>0</v>
      </c>
      <c r="K250">
        <v>0</v>
      </c>
      <c r="L250">
        <v>0</v>
      </c>
      <c r="M250">
        <v>13.0351</v>
      </c>
      <c r="N250">
        <v>0</v>
      </c>
      <c r="O250">
        <v>52.089500000000001</v>
      </c>
      <c r="P250">
        <v>0</v>
      </c>
      <c r="Q250">
        <v>0</v>
      </c>
      <c r="R250">
        <v>7.2294799999999997</v>
      </c>
      <c r="S250">
        <v>0</v>
      </c>
      <c r="T250">
        <v>0</v>
      </c>
      <c r="U250">
        <v>0</v>
      </c>
      <c r="V250">
        <v>0</v>
      </c>
      <c r="W250">
        <v>0</v>
      </c>
      <c r="X250">
        <v>0</v>
      </c>
      <c r="Y250">
        <v>0</v>
      </c>
      <c r="Z250">
        <v>0</v>
      </c>
      <c r="AA250">
        <v>0</v>
      </c>
      <c r="AB250">
        <v>0</v>
      </c>
      <c r="AC250">
        <v>0</v>
      </c>
      <c r="AD250">
        <v>0</v>
      </c>
      <c r="AE250">
        <v>0</v>
      </c>
      <c r="AF250">
        <v>0.1348</v>
      </c>
      <c r="AG250">
        <v>0</v>
      </c>
      <c r="AH250">
        <v>0</v>
      </c>
      <c r="AI250">
        <v>0</v>
      </c>
      <c r="AJ250">
        <v>0</v>
      </c>
      <c r="AK250">
        <v>0</v>
      </c>
      <c r="AL250">
        <v>2.0567799999999998</v>
      </c>
      <c r="AM250">
        <v>0</v>
      </c>
      <c r="AO250">
        <v>75.490431999999998</v>
      </c>
      <c r="AP250">
        <v>75.490431999999998</v>
      </c>
      <c r="AQ250">
        <v>74.838300000000004</v>
      </c>
      <c r="AR250">
        <v>0</v>
      </c>
      <c r="AS250">
        <v>0</v>
      </c>
      <c r="AT250" s="87">
        <v>0.99136139530901091</v>
      </c>
      <c r="AV250" t="s">
        <v>629</v>
      </c>
      <c r="BA250">
        <v>2.1915799999999996</v>
      </c>
      <c r="BB250">
        <v>0</v>
      </c>
      <c r="BC250">
        <v>65.124600000000001</v>
      </c>
      <c r="BD250">
        <v>7.2294799999999997</v>
      </c>
      <c r="BF250">
        <v>72.354079999999996</v>
      </c>
      <c r="BI250">
        <v>0.94477199999999995</v>
      </c>
      <c r="BJ250">
        <v>0</v>
      </c>
      <c r="BK250">
        <v>72.354079999999996</v>
      </c>
      <c r="BL250">
        <v>0</v>
      </c>
      <c r="BM250">
        <v>2.1915799999999996</v>
      </c>
      <c r="BN250">
        <v>0</v>
      </c>
      <c r="BO250">
        <v>0</v>
      </c>
      <c r="BP250">
        <v>0</v>
      </c>
      <c r="BQ250" t="s">
        <v>625</v>
      </c>
      <c r="BR250" t="s">
        <v>625</v>
      </c>
      <c r="BS250">
        <v>75.490431999999998</v>
      </c>
      <c r="BV250" s="87">
        <v>1.2515122446245903E-2</v>
      </c>
      <c r="BW250" s="87">
        <v>0</v>
      </c>
      <c r="BX250" s="87">
        <v>0.98748487755375414</v>
      </c>
      <c r="BY250" s="87">
        <v>0</v>
      </c>
      <c r="CA250" s="87">
        <v>1</v>
      </c>
      <c r="CD250">
        <v>1.2515099999999999E-2</v>
      </c>
      <c r="CG250" s="87">
        <v>-2.2446245903640083E-8</v>
      </c>
      <c r="CH250" s="102">
        <v>0</v>
      </c>
    </row>
    <row r="251" spans="1:86" x14ac:dyDescent="0.35">
      <c r="A251" t="s">
        <v>331</v>
      </c>
      <c r="B251" t="s">
        <v>342</v>
      </c>
      <c r="C251">
        <v>0</v>
      </c>
      <c r="D251">
        <v>4.6800000000000001E-2</v>
      </c>
      <c r="E251">
        <v>0</v>
      </c>
      <c r="F251">
        <v>0</v>
      </c>
      <c r="G251">
        <v>0</v>
      </c>
      <c r="H251">
        <v>0</v>
      </c>
      <c r="I251">
        <v>0</v>
      </c>
      <c r="J251">
        <v>0</v>
      </c>
      <c r="K251">
        <v>0</v>
      </c>
      <c r="L251">
        <v>0</v>
      </c>
      <c r="M251">
        <v>0</v>
      </c>
      <c r="N251">
        <v>0</v>
      </c>
      <c r="O251">
        <v>0</v>
      </c>
      <c r="P251">
        <v>0</v>
      </c>
      <c r="Q251">
        <v>9.6604700000000001</v>
      </c>
      <c r="R251">
        <v>9.2506000000000004</v>
      </c>
      <c r="S251">
        <v>0</v>
      </c>
      <c r="T251">
        <v>0</v>
      </c>
      <c r="U251">
        <v>0</v>
      </c>
      <c r="V251">
        <v>0</v>
      </c>
      <c r="W251">
        <v>0</v>
      </c>
      <c r="X251">
        <v>0</v>
      </c>
      <c r="Y251">
        <v>0</v>
      </c>
      <c r="Z251">
        <v>0</v>
      </c>
      <c r="AA251">
        <v>0</v>
      </c>
      <c r="AB251">
        <v>0</v>
      </c>
      <c r="AC251">
        <v>0</v>
      </c>
      <c r="AD251">
        <v>0</v>
      </c>
      <c r="AE251">
        <v>0</v>
      </c>
      <c r="AF251">
        <v>0.1183</v>
      </c>
      <c r="AG251">
        <v>0</v>
      </c>
      <c r="AH251">
        <v>0</v>
      </c>
      <c r="AI251">
        <v>0</v>
      </c>
      <c r="AJ251">
        <v>0</v>
      </c>
      <c r="AK251">
        <v>0</v>
      </c>
      <c r="AL251">
        <v>0.13669999999999999</v>
      </c>
      <c r="AM251">
        <v>0</v>
      </c>
      <c r="AO251">
        <v>19.212870000000002</v>
      </c>
      <c r="AP251">
        <v>19.212870000000002</v>
      </c>
      <c r="AQ251">
        <v>14.1656</v>
      </c>
      <c r="AR251">
        <v>0</v>
      </c>
      <c r="AS251">
        <v>0</v>
      </c>
      <c r="AT251" s="87">
        <v>0.73729744697174326</v>
      </c>
      <c r="AV251" t="s">
        <v>629</v>
      </c>
      <c r="BA251">
        <v>0.255</v>
      </c>
      <c r="BB251">
        <v>0</v>
      </c>
      <c r="BC251">
        <v>9.6604700000000001</v>
      </c>
      <c r="BD251">
        <v>9.2506000000000004</v>
      </c>
      <c r="BF251">
        <v>18.911070000000002</v>
      </c>
      <c r="BI251">
        <v>4.6800000000000001E-2</v>
      </c>
      <c r="BJ251">
        <v>0</v>
      </c>
      <c r="BK251">
        <v>18.911070000000002</v>
      </c>
      <c r="BL251">
        <v>0</v>
      </c>
      <c r="BM251">
        <v>0.255</v>
      </c>
      <c r="BN251">
        <v>0</v>
      </c>
      <c r="BO251">
        <v>0</v>
      </c>
      <c r="BP251">
        <v>0</v>
      </c>
      <c r="BQ251" t="s">
        <v>625</v>
      </c>
      <c r="BR251" t="s">
        <v>625</v>
      </c>
      <c r="BS251">
        <v>19.212870000000002</v>
      </c>
      <c r="BV251" s="87">
        <v>2.4358672077622965E-3</v>
      </c>
      <c r="BW251" s="87">
        <v>0</v>
      </c>
      <c r="BX251" s="87">
        <v>0.99756413279223766</v>
      </c>
      <c r="BY251" s="87">
        <v>0</v>
      </c>
      <c r="CA251" s="87">
        <v>1</v>
      </c>
      <c r="CD251">
        <v>2.4358600000000002E-3</v>
      </c>
      <c r="CG251" s="87">
        <v>-7.207762296301129E-9</v>
      </c>
      <c r="CH251" s="102">
        <v>0</v>
      </c>
    </row>
    <row r="252" spans="1:86" x14ac:dyDescent="0.35">
      <c r="A252" t="s">
        <v>331</v>
      </c>
      <c r="B252" t="s">
        <v>343</v>
      </c>
      <c r="C252">
        <v>0</v>
      </c>
      <c r="D252">
        <v>5.16E-2</v>
      </c>
      <c r="E252">
        <v>0</v>
      </c>
      <c r="F252">
        <v>0</v>
      </c>
      <c r="G252">
        <v>0</v>
      </c>
      <c r="H252">
        <v>0</v>
      </c>
      <c r="I252">
        <v>0</v>
      </c>
      <c r="J252">
        <v>0</v>
      </c>
      <c r="K252">
        <v>0</v>
      </c>
      <c r="L252">
        <v>0</v>
      </c>
      <c r="M252">
        <v>0</v>
      </c>
      <c r="N252">
        <v>0</v>
      </c>
      <c r="O252">
        <v>0</v>
      </c>
      <c r="P252">
        <v>0</v>
      </c>
      <c r="Q252">
        <v>0</v>
      </c>
      <c r="R252">
        <v>13.376799999999999</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0.1298</v>
      </c>
      <c r="AM252">
        <v>0</v>
      </c>
      <c r="AO252">
        <v>13.558199999999999</v>
      </c>
      <c r="AP252">
        <v>13.558199999999999</v>
      </c>
      <c r="AQ252">
        <v>9.5373000000000001</v>
      </c>
      <c r="AR252">
        <v>0</v>
      </c>
      <c r="AS252">
        <v>0</v>
      </c>
      <c r="AT252" s="87">
        <v>0.70343408417046516</v>
      </c>
      <c r="AV252" t="s">
        <v>629</v>
      </c>
      <c r="BA252">
        <v>0.1298</v>
      </c>
      <c r="BB252">
        <v>0</v>
      </c>
      <c r="BC252">
        <v>0</v>
      </c>
      <c r="BD252">
        <v>13.376799999999999</v>
      </c>
      <c r="BF252">
        <v>13.376799999999999</v>
      </c>
      <c r="BI252">
        <v>5.16E-2</v>
      </c>
      <c r="BJ252">
        <v>0</v>
      </c>
      <c r="BK252">
        <v>13.376799999999999</v>
      </c>
      <c r="BL252">
        <v>0</v>
      </c>
      <c r="BM252">
        <v>0.1298</v>
      </c>
      <c r="BN252">
        <v>0</v>
      </c>
      <c r="BO252">
        <v>0</v>
      </c>
      <c r="BP252">
        <v>0</v>
      </c>
      <c r="BQ252" t="s">
        <v>625</v>
      </c>
      <c r="BR252" t="s">
        <v>625</v>
      </c>
      <c r="BS252">
        <v>13.558199999999999</v>
      </c>
      <c r="BV252" s="87">
        <v>3.805814931185556E-3</v>
      </c>
      <c r="BW252" s="87">
        <v>0</v>
      </c>
      <c r="BX252" s="87">
        <v>0.99619418506881441</v>
      </c>
      <c r="BY252" s="87">
        <v>0</v>
      </c>
      <c r="CA252" s="87">
        <v>1</v>
      </c>
      <c r="CD252">
        <v>3.8058100000000002E-3</v>
      </c>
      <c r="CG252" s="87">
        <v>-4.931185555809986E-9</v>
      </c>
      <c r="CH252" s="102">
        <v>0</v>
      </c>
    </row>
    <row r="253" spans="1:86" x14ac:dyDescent="0.35">
      <c r="A253" t="s">
        <v>331</v>
      </c>
      <c r="B253" t="s">
        <v>344</v>
      </c>
      <c r="C253">
        <v>0</v>
      </c>
      <c r="D253">
        <v>3.1434500000000001</v>
      </c>
      <c r="E253">
        <v>0</v>
      </c>
      <c r="F253">
        <v>0</v>
      </c>
      <c r="G253">
        <v>0</v>
      </c>
      <c r="H253">
        <v>0</v>
      </c>
      <c r="I253">
        <v>0</v>
      </c>
      <c r="J253">
        <v>0</v>
      </c>
      <c r="K253">
        <v>0</v>
      </c>
      <c r="L253">
        <v>0</v>
      </c>
      <c r="M253">
        <v>139.054</v>
      </c>
      <c r="N253">
        <v>22.026299999999999</v>
      </c>
      <c r="O253">
        <v>64.438599999999994</v>
      </c>
      <c r="P253">
        <v>0</v>
      </c>
      <c r="Q253">
        <v>47.676600000000001</v>
      </c>
      <c r="R253">
        <v>0.27456999999999998</v>
      </c>
      <c r="S253">
        <v>0</v>
      </c>
      <c r="T253">
        <v>0</v>
      </c>
      <c r="U253">
        <v>0</v>
      </c>
      <c r="V253">
        <v>0</v>
      </c>
      <c r="W253">
        <v>0.42920000000000003</v>
      </c>
      <c r="X253">
        <v>0</v>
      </c>
      <c r="Y253">
        <v>0</v>
      </c>
      <c r="Z253">
        <v>0</v>
      </c>
      <c r="AA253">
        <v>0</v>
      </c>
      <c r="AB253">
        <v>0</v>
      </c>
      <c r="AC253">
        <v>0</v>
      </c>
      <c r="AD253">
        <v>0</v>
      </c>
      <c r="AE253">
        <v>26.091100000000001</v>
      </c>
      <c r="AF253">
        <v>7.8156999999999996</v>
      </c>
      <c r="AG253">
        <v>0</v>
      </c>
      <c r="AH253">
        <v>0</v>
      </c>
      <c r="AI253">
        <v>89.2333</v>
      </c>
      <c r="AJ253">
        <v>0</v>
      </c>
      <c r="AK253">
        <v>0</v>
      </c>
      <c r="AL253">
        <v>16.842400000000001</v>
      </c>
      <c r="AM253">
        <v>0</v>
      </c>
      <c r="AO253">
        <v>417.02521999999993</v>
      </c>
      <c r="AP253">
        <v>417.02521999999993</v>
      </c>
      <c r="AQ253">
        <v>390.6558</v>
      </c>
      <c r="AR253">
        <v>0</v>
      </c>
      <c r="AS253">
        <v>0</v>
      </c>
      <c r="AT253" s="87">
        <v>0.93676780507423518</v>
      </c>
      <c r="AV253" t="s">
        <v>629</v>
      </c>
      <c r="BA253">
        <v>24.658100000000001</v>
      </c>
      <c r="BB253">
        <v>0</v>
      </c>
      <c r="BC253">
        <v>273.19549999999998</v>
      </c>
      <c r="BD253">
        <v>0.27456999999999998</v>
      </c>
      <c r="BF253">
        <v>273.89926999999994</v>
      </c>
      <c r="BI253">
        <v>3.1434500000000001</v>
      </c>
      <c r="BJ253">
        <v>26.091100000000001</v>
      </c>
      <c r="BK253">
        <v>273.89926999999994</v>
      </c>
      <c r="BL253">
        <v>89.2333</v>
      </c>
      <c r="BM253">
        <v>24.658100000000001</v>
      </c>
      <c r="BN253">
        <v>0</v>
      </c>
      <c r="BO253">
        <v>0</v>
      </c>
      <c r="BP253">
        <v>0</v>
      </c>
      <c r="BQ253" t="s">
        <v>625</v>
      </c>
      <c r="BR253" t="s">
        <v>625</v>
      </c>
      <c r="BS253">
        <v>417.02521999999993</v>
      </c>
      <c r="BV253" s="87">
        <v>7.5377935176198707E-3</v>
      </c>
      <c r="BW253" s="87">
        <v>6.2564801236721382E-2</v>
      </c>
      <c r="BX253" s="87">
        <v>0.71592161740241989</v>
      </c>
      <c r="BY253" s="87">
        <v>0.21397578784323887</v>
      </c>
      <c r="CA253" s="87">
        <v>1</v>
      </c>
      <c r="CD253">
        <v>7.5377999999999999E-3</v>
      </c>
      <c r="CG253" s="87">
        <v>6.4823801292079875E-9</v>
      </c>
      <c r="CH253" s="102">
        <v>0</v>
      </c>
    </row>
    <row r="254" spans="1:86" x14ac:dyDescent="0.35">
      <c r="A254" t="s">
        <v>331</v>
      </c>
      <c r="B254" t="s">
        <v>345</v>
      </c>
      <c r="C254">
        <v>0</v>
      </c>
      <c r="D254">
        <v>0.85360000000000003</v>
      </c>
      <c r="E254">
        <v>0</v>
      </c>
      <c r="F254">
        <v>0</v>
      </c>
      <c r="G254">
        <v>0</v>
      </c>
      <c r="H254">
        <v>0</v>
      </c>
      <c r="I254">
        <v>0</v>
      </c>
      <c r="J254">
        <v>0</v>
      </c>
      <c r="K254">
        <v>0</v>
      </c>
      <c r="L254">
        <v>0</v>
      </c>
      <c r="M254">
        <v>0</v>
      </c>
      <c r="N254">
        <v>0</v>
      </c>
      <c r="O254">
        <v>0</v>
      </c>
      <c r="P254">
        <v>0</v>
      </c>
      <c r="Q254">
        <v>0</v>
      </c>
      <c r="R254">
        <v>43.737699999999997</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0.73060000000000003</v>
      </c>
      <c r="AM254">
        <v>0</v>
      </c>
      <c r="AO254">
        <v>45.321899999999999</v>
      </c>
      <c r="AP254">
        <v>45.321899999999999</v>
      </c>
      <c r="AQ254">
        <v>31.508400000000002</v>
      </c>
      <c r="AR254">
        <v>0</v>
      </c>
      <c r="AS254">
        <v>0</v>
      </c>
      <c r="AT254" s="87">
        <v>0.69521357224652991</v>
      </c>
      <c r="AV254" t="s">
        <v>629</v>
      </c>
      <c r="BA254">
        <v>0.73060000000000003</v>
      </c>
      <c r="BB254">
        <v>0</v>
      </c>
      <c r="BC254">
        <v>0</v>
      </c>
      <c r="BD254">
        <v>43.737699999999997</v>
      </c>
      <c r="BF254">
        <v>43.737699999999997</v>
      </c>
      <c r="BI254">
        <v>0.85360000000000003</v>
      </c>
      <c r="BJ254">
        <v>0</v>
      </c>
      <c r="BK254">
        <v>43.737699999999997</v>
      </c>
      <c r="BL254">
        <v>0</v>
      </c>
      <c r="BM254">
        <v>0.73060000000000003</v>
      </c>
      <c r="BN254">
        <v>0</v>
      </c>
      <c r="BO254">
        <v>0</v>
      </c>
      <c r="BP254">
        <v>0</v>
      </c>
      <c r="BQ254" t="s">
        <v>625</v>
      </c>
      <c r="BR254" t="s">
        <v>625</v>
      </c>
      <c r="BS254">
        <v>45.321899999999999</v>
      </c>
      <c r="BV254" s="87">
        <v>1.8834161851113921E-2</v>
      </c>
      <c r="BW254" s="87">
        <v>0</v>
      </c>
      <c r="BX254" s="87">
        <v>0.98116583814888603</v>
      </c>
      <c r="BY254" s="87">
        <v>0</v>
      </c>
      <c r="CA254" s="87">
        <v>1</v>
      </c>
      <c r="CD254">
        <v>1.8834199999999999E-2</v>
      </c>
      <c r="CG254" s="87">
        <v>3.8148886077893351E-8</v>
      </c>
      <c r="CH254" s="102">
        <v>0</v>
      </c>
    </row>
    <row r="255" spans="1:86" x14ac:dyDescent="0.35">
      <c r="A255" t="s">
        <v>331</v>
      </c>
      <c r="B255" t="s">
        <v>346</v>
      </c>
      <c r="C255">
        <v>0</v>
      </c>
      <c r="D255">
        <v>0.23347000000000001</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38.596899999999998</v>
      </c>
      <c r="AK255">
        <v>0</v>
      </c>
      <c r="AL255">
        <v>0.96017399999999997</v>
      </c>
      <c r="AM255">
        <v>0</v>
      </c>
      <c r="AO255">
        <v>39.790543999999997</v>
      </c>
      <c r="AP255">
        <v>39.790543999999997</v>
      </c>
      <c r="AQ255">
        <v>32.005800000000001</v>
      </c>
      <c r="AR255">
        <v>0</v>
      </c>
      <c r="AS255">
        <v>0</v>
      </c>
      <c r="AT255" s="87">
        <v>0.80435693465261504</v>
      </c>
      <c r="AV255" t="s">
        <v>629</v>
      </c>
      <c r="BA255">
        <v>0.96017399999999997</v>
      </c>
      <c r="BB255">
        <v>0</v>
      </c>
      <c r="BC255">
        <v>0</v>
      </c>
      <c r="BD255">
        <v>0</v>
      </c>
      <c r="BF255">
        <v>0</v>
      </c>
      <c r="BI255">
        <v>0.23347000000000001</v>
      </c>
      <c r="BJ255">
        <v>0</v>
      </c>
      <c r="BK255">
        <v>0</v>
      </c>
      <c r="BL255">
        <v>38.596899999999998</v>
      </c>
      <c r="BM255">
        <v>0.96017399999999997</v>
      </c>
      <c r="BN255">
        <v>0</v>
      </c>
      <c r="BO255">
        <v>0</v>
      </c>
      <c r="BP255">
        <v>0</v>
      </c>
      <c r="BQ255" t="s">
        <v>625</v>
      </c>
      <c r="BR255" t="s">
        <v>625</v>
      </c>
      <c r="BS255">
        <v>39.790543999999997</v>
      </c>
      <c r="BV255" s="87">
        <v>5.8674744431742379E-3</v>
      </c>
      <c r="BW255" s="87">
        <v>0</v>
      </c>
      <c r="BX255" s="87">
        <v>2.4130708039578449E-2</v>
      </c>
      <c r="BY255" s="87">
        <v>0.97000181751724734</v>
      </c>
      <c r="CA255" s="87">
        <v>1</v>
      </c>
      <c r="CD255">
        <v>5.8674799999999996E-3</v>
      </c>
      <c r="CG255" s="87">
        <v>5.5568257616850358E-9</v>
      </c>
      <c r="CH255" s="102">
        <v>0</v>
      </c>
    </row>
    <row r="256" spans="1:86" x14ac:dyDescent="0.35">
      <c r="A256" t="s">
        <v>331</v>
      </c>
      <c r="B256" t="s">
        <v>347</v>
      </c>
      <c r="C256">
        <v>0</v>
      </c>
      <c r="D256">
        <v>0.1615</v>
      </c>
      <c r="E256">
        <v>0</v>
      </c>
      <c r="F256">
        <v>0</v>
      </c>
      <c r="G256">
        <v>0</v>
      </c>
      <c r="H256">
        <v>0</v>
      </c>
      <c r="I256">
        <v>0</v>
      </c>
      <c r="J256">
        <v>0</v>
      </c>
      <c r="K256">
        <v>0</v>
      </c>
      <c r="L256">
        <v>0</v>
      </c>
      <c r="M256">
        <v>0</v>
      </c>
      <c r="N256">
        <v>0</v>
      </c>
      <c r="O256">
        <v>0</v>
      </c>
      <c r="P256">
        <v>0</v>
      </c>
      <c r="Q256">
        <v>0</v>
      </c>
      <c r="R256">
        <v>18.274100000000001</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0.18279999999999999</v>
      </c>
      <c r="AM256">
        <v>0</v>
      </c>
      <c r="AO256">
        <v>18.618400000000001</v>
      </c>
      <c r="AP256">
        <v>18.618400000000001</v>
      </c>
      <c r="AQ256">
        <v>13.453200000000001</v>
      </c>
      <c r="AR256">
        <v>0</v>
      </c>
      <c r="AS256">
        <v>0</v>
      </c>
      <c r="AT256" s="87">
        <v>0.72257551669316378</v>
      </c>
      <c r="AV256" t="s">
        <v>629</v>
      </c>
      <c r="BA256">
        <v>0.18279999999999999</v>
      </c>
      <c r="BB256">
        <v>0</v>
      </c>
      <c r="BC256">
        <v>0</v>
      </c>
      <c r="BD256">
        <v>18.274100000000001</v>
      </c>
      <c r="BF256">
        <v>18.274100000000001</v>
      </c>
      <c r="BI256">
        <v>0.1615</v>
      </c>
      <c r="BJ256">
        <v>0</v>
      </c>
      <c r="BK256">
        <v>18.274100000000001</v>
      </c>
      <c r="BL256">
        <v>0</v>
      </c>
      <c r="BM256">
        <v>0.18279999999999999</v>
      </c>
      <c r="BN256">
        <v>0</v>
      </c>
      <c r="BO256">
        <v>0</v>
      </c>
      <c r="BP256">
        <v>0</v>
      </c>
      <c r="BQ256" t="s">
        <v>625</v>
      </c>
      <c r="BR256" t="s">
        <v>625</v>
      </c>
      <c r="BS256">
        <v>18.618400000000001</v>
      </c>
      <c r="BV256" s="87">
        <v>8.6742147552958358E-3</v>
      </c>
      <c r="BW256" s="87">
        <v>0</v>
      </c>
      <c r="BX256" s="87">
        <v>0.99132578524470416</v>
      </c>
      <c r="BY256" s="87">
        <v>0</v>
      </c>
      <c r="CA256" s="87">
        <v>1</v>
      </c>
      <c r="CD256">
        <v>8.6742099999999999E-3</v>
      </c>
      <c r="CG256" s="87">
        <v>-4.7552958359203812E-9</v>
      </c>
      <c r="CH256" s="102">
        <v>0</v>
      </c>
    </row>
    <row r="257" spans="1:86" x14ac:dyDescent="0.35">
      <c r="A257" t="s">
        <v>331</v>
      </c>
      <c r="B257" t="s">
        <v>348</v>
      </c>
      <c r="C257">
        <v>0</v>
      </c>
      <c r="D257">
        <v>3.5900000000000001E-2</v>
      </c>
      <c r="E257">
        <v>0</v>
      </c>
      <c r="F257">
        <v>0</v>
      </c>
      <c r="G257">
        <v>0</v>
      </c>
      <c r="H257">
        <v>0</v>
      </c>
      <c r="I257">
        <v>0</v>
      </c>
      <c r="J257">
        <v>0</v>
      </c>
      <c r="K257">
        <v>0</v>
      </c>
      <c r="L257">
        <v>0</v>
      </c>
      <c r="M257">
        <v>0</v>
      </c>
      <c r="N257">
        <v>0</v>
      </c>
      <c r="O257">
        <v>0</v>
      </c>
      <c r="P257">
        <v>0</v>
      </c>
      <c r="Q257">
        <v>0</v>
      </c>
      <c r="R257">
        <v>3.79</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5.0700000000000002E-2</v>
      </c>
      <c r="AM257">
        <v>0</v>
      </c>
      <c r="AO257">
        <v>3.8765999999999998</v>
      </c>
      <c r="AP257">
        <v>3.8765999999999998</v>
      </c>
      <c r="AQ257">
        <v>2.7313000000000001</v>
      </c>
      <c r="AR257">
        <v>0</v>
      </c>
      <c r="AS257">
        <v>0</v>
      </c>
      <c r="AT257" s="87">
        <v>0.70456069751844408</v>
      </c>
      <c r="AV257" t="s">
        <v>629</v>
      </c>
      <c r="BA257">
        <v>5.0700000000000002E-2</v>
      </c>
      <c r="BB257">
        <v>0</v>
      </c>
      <c r="BC257">
        <v>0</v>
      </c>
      <c r="BD257">
        <v>3.79</v>
      </c>
      <c r="BF257">
        <v>3.79</v>
      </c>
      <c r="BI257">
        <v>3.5900000000000001E-2</v>
      </c>
      <c r="BJ257">
        <v>0</v>
      </c>
      <c r="BK257">
        <v>3.79</v>
      </c>
      <c r="BL257">
        <v>0</v>
      </c>
      <c r="BM257">
        <v>5.0700000000000002E-2</v>
      </c>
      <c r="BN257">
        <v>0</v>
      </c>
      <c r="BO257">
        <v>0</v>
      </c>
      <c r="BP257">
        <v>0</v>
      </c>
      <c r="BQ257" t="s">
        <v>625</v>
      </c>
      <c r="BR257" t="s">
        <v>625</v>
      </c>
      <c r="BS257">
        <v>3.8765999999999998</v>
      </c>
      <c r="BV257" s="87">
        <v>9.2606923592839091E-3</v>
      </c>
      <c r="BW257" s="87">
        <v>0</v>
      </c>
      <c r="BX257" s="87">
        <v>0.99073930764071616</v>
      </c>
      <c r="BY257" s="87">
        <v>0</v>
      </c>
      <c r="CA257" s="87">
        <v>1</v>
      </c>
      <c r="CD257">
        <v>9.2606900000000002E-3</v>
      </c>
      <c r="CG257" s="87">
        <v>-2.3592839088620865E-9</v>
      </c>
      <c r="CH257" s="102">
        <v>0</v>
      </c>
    </row>
    <row r="258" spans="1:86" x14ac:dyDescent="0.35">
      <c r="A258" t="s">
        <v>349</v>
      </c>
      <c r="B258" t="s">
        <v>350</v>
      </c>
      <c r="C258">
        <v>0</v>
      </c>
      <c r="D258">
        <v>0.313</v>
      </c>
      <c r="E258">
        <v>0</v>
      </c>
      <c r="F258">
        <v>0</v>
      </c>
      <c r="G258">
        <v>0</v>
      </c>
      <c r="H258">
        <v>0</v>
      </c>
      <c r="I258">
        <v>0</v>
      </c>
      <c r="J258">
        <v>0</v>
      </c>
      <c r="K258">
        <v>0</v>
      </c>
      <c r="L258">
        <v>0</v>
      </c>
      <c r="M258">
        <v>0</v>
      </c>
      <c r="N258">
        <v>2.4089999999999998</v>
      </c>
      <c r="O258">
        <v>0</v>
      </c>
      <c r="P258">
        <v>0</v>
      </c>
      <c r="Q258">
        <v>0</v>
      </c>
      <c r="R258">
        <v>0</v>
      </c>
      <c r="S258">
        <v>8.9450000000000003</v>
      </c>
      <c r="T258">
        <v>0</v>
      </c>
      <c r="U258">
        <v>0</v>
      </c>
      <c r="V258">
        <v>0</v>
      </c>
      <c r="W258">
        <v>0</v>
      </c>
      <c r="X258">
        <v>0</v>
      </c>
      <c r="Y258">
        <v>0</v>
      </c>
      <c r="Z258">
        <v>0</v>
      </c>
      <c r="AA258">
        <v>0</v>
      </c>
      <c r="AB258">
        <v>0</v>
      </c>
      <c r="AC258">
        <v>0</v>
      </c>
      <c r="AD258">
        <v>0</v>
      </c>
      <c r="AE258">
        <v>0</v>
      </c>
      <c r="AF258">
        <v>0</v>
      </c>
      <c r="AG258">
        <v>0</v>
      </c>
      <c r="AH258">
        <v>0</v>
      </c>
      <c r="AI258">
        <v>0</v>
      </c>
      <c r="AJ258">
        <v>0</v>
      </c>
      <c r="AK258">
        <v>0</v>
      </c>
      <c r="AL258">
        <v>0.12</v>
      </c>
      <c r="AM258">
        <v>0</v>
      </c>
      <c r="AO258">
        <v>11.786999999999999</v>
      </c>
      <c r="AP258">
        <v>11.786999999999999</v>
      </c>
      <c r="AQ258">
        <v>10.171986</v>
      </c>
      <c r="AR258">
        <v>0</v>
      </c>
      <c r="AS258">
        <v>0</v>
      </c>
      <c r="AT258" s="87">
        <v>0.86298345635021645</v>
      </c>
      <c r="AV258" t="s">
        <v>629</v>
      </c>
      <c r="BA258">
        <v>0.12</v>
      </c>
      <c r="BB258">
        <v>0</v>
      </c>
      <c r="BC258">
        <v>2.4089999999999998</v>
      </c>
      <c r="BD258">
        <v>8.9450000000000003</v>
      </c>
      <c r="BF258">
        <v>11.353999999999999</v>
      </c>
      <c r="BI258">
        <v>0.313</v>
      </c>
      <c r="BJ258">
        <v>0</v>
      </c>
      <c r="BK258">
        <v>11.353999999999999</v>
      </c>
      <c r="BL258">
        <v>0</v>
      </c>
      <c r="BM258">
        <v>0.12</v>
      </c>
      <c r="BN258">
        <v>0</v>
      </c>
      <c r="BO258">
        <v>0</v>
      </c>
      <c r="BP258">
        <v>0</v>
      </c>
      <c r="BQ258" t="s">
        <v>625</v>
      </c>
      <c r="BR258" t="s">
        <v>625</v>
      </c>
      <c r="BS258">
        <v>11.786999999999999</v>
      </c>
      <c r="BV258" s="87">
        <v>2.6554678883515741E-2</v>
      </c>
      <c r="BW258" s="87">
        <v>0</v>
      </c>
      <c r="BX258" s="87">
        <v>0.97344532111648419</v>
      </c>
      <c r="BY258" s="87">
        <v>0</v>
      </c>
      <c r="CA258" s="87">
        <v>0.99999999999999989</v>
      </c>
      <c r="CD258">
        <v>2.6554700000000001E-2</v>
      </c>
      <c r="CG258" s="87">
        <v>2.1116484259092738E-8</v>
      </c>
      <c r="CH258" s="102">
        <v>0</v>
      </c>
    </row>
    <row r="259" spans="1:86" x14ac:dyDescent="0.35">
      <c r="A259" t="s">
        <v>349</v>
      </c>
      <c r="B259" t="s">
        <v>351</v>
      </c>
      <c r="C259">
        <v>0</v>
      </c>
      <c r="D259">
        <v>1.99132</v>
      </c>
      <c r="E259">
        <v>0.27</v>
      </c>
      <c r="F259">
        <v>0</v>
      </c>
      <c r="G259">
        <v>0</v>
      </c>
      <c r="H259">
        <v>0</v>
      </c>
      <c r="I259">
        <v>141.30799999999999</v>
      </c>
      <c r="J259">
        <v>0</v>
      </c>
      <c r="K259">
        <v>0</v>
      </c>
      <c r="L259">
        <v>14.228899999999999</v>
      </c>
      <c r="M259">
        <v>0</v>
      </c>
      <c r="N259">
        <v>153.28399999999999</v>
      </c>
      <c r="O259">
        <v>0</v>
      </c>
      <c r="P259">
        <v>86.56</v>
      </c>
      <c r="Q259">
        <v>0</v>
      </c>
      <c r="R259">
        <v>0</v>
      </c>
      <c r="S259">
        <v>0</v>
      </c>
      <c r="T259">
        <v>0</v>
      </c>
      <c r="U259">
        <v>0</v>
      </c>
      <c r="V259">
        <v>0</v>
      </c>
      <c r="W259">
        <v>0</v>
      </c>
      <c r="X259">
        <v>0</v>
      </c>
      <c r="Y259">
        <v>0</v>
      </c>
      <c r="Z259">
        <v>0</v>
      </c>
      <c r="AA259">
        <v>0</v>
      </c>
      <c r="AB259">
        <v>0</v>
      </c>
      <c r="AC259">
        <v>6.77</v>
      </c>
      <c r="AD259">
        <v>0</v>
      </c>
      <c r="AE259">
        <v>0</v>
      </c>
      <c r="AF259">
        <v>0</v>
      </c>
      <c r="AG259">
        <v>0</v>
      </c>
      <c r="AH259">
        <v>0</v>
      </c>
      <c r="AI259">
        <v>69.92</v>
      </c>
      <c r="AJ259">
        <v>4.2030000000000003</v>
      </c>
      <c r="AK259">
        <v>0</v>
      </c>
      <c r="AL259">
        <v>15.492100000000001</v>
      </c>
      <c r="AM259">
        <v>0</v>
      </c>
      <c r="AO259">
        <v>494.02731999999997</v>
      </c>
      <c r="AP259">
        <v>494.02731999999997</v>
      </c>
      <c r="AQ259">
        <v>389.112798</v>
      </c>
      <c r="AR259">
        <v>0</v>
      </c>
      <c r="AS259">
        <v>1.7</v>
      </c>
      <c r="AT259" s="87">
        <v>0.78763416970543254</v>
      </c>
      <c r="AV259" t="s">
        <v>629</v>
      </c>
      <c r="BA259">
        <v>15.492100000000001</v>
      </c>
      <c r="BB259">
        <v>0</v>
      </c>
      <c r="BC259">
        <v>239.84399999999999</v>
      </c>
      <c r="BD259">
        <v>0</v>
      </c>
      <c r="BF259">
        <v>260.84289999999999</v>
      </c>
      <c r="BI259">
        <v>2.26132</v>
      </c>
      <c r="BJ259">
        <v>0</v>
      </c>
      <c r="BK259">
        <v>246.614</v>
      </c>
      <c r="BL259">
        <v>229.65990000000002</v>
      </c>
      <c r="BM259">
        <v>15.492100000000001</v>
      </c>
      <c r="BN259">
        <v>0</v>
      </c>
      <c r="BO259">
        <v>0</v>
      </c>
      <c r="BP259">
        <v>0</v>
      </c>
      <c r="BQ259" t="s">
        <v>625</v>
      </c>
      <c r="BR259" t="s">
        <v>625</v>
      </c>
      <c r="BS259">
        <v>494.02732000000003</v>
      </c>
      <c r="BV259" s="87">
        <v>4.5773177078546985E-3</v>
      </c>
      <c r="BW259" s="87">
        <v>0</v>
      </c>
      <c r="BX259" s="87">
        <v>0.53054980845998556</v>
      </c>
      <c r="BY259" s="87">
        <v>0.46487287383215975</v>
      </c>
      <c r="CA259" s="87">
        <v>1</v>
      </c>
      <c r="CD259">
        <v>4.59313E-3</v>
      </c>
      <c r="CG259" s="87">
        <v>1.5812292145301471E-5</v>
      </c>
      <c r="CH259" s="102">
        <v>0</v>
      </c>
    </row>
    <row r="260" spans="1:86" x14ac:dyDescent="0.35">
      <c r="A260" t="s">
        <v>349</v>
      </c>
      <c r="B260" t="s">
        <v>352</v>
      </c>
      <c r="C260">
        <v>0</v>
      </c>
      <c r="D260">
        <v>0.1</v>
      </c>
      <c r="E260">
        <v>0</v>
      </c>
      <c r="F260">
        <v>0</v>
      </c>
      <c r="G260">
        <v>0</v>
      </c>
      <c r="H260">
        <v>0</v>
      </c>
      <c r="I260">
        <v>0</v>
      </c>
      <c r="J260">
        <v>0</v>
      </c>
      <c r="K260">
        <v>0</v>
      </c>
      <c r="L260">
        <v>0</v>
      </c>
      <c r="M260">
        <v>0</v>
      </c>
      <c r="N260">
        <v>0</v>
      </c>
      <c r="O260">
        <v>0</v>
      </c>
      <c r="P260">
        <v>0</v>
      </c>
      <c r="Q260">
        <v>0</v>
      </c>
      <c r="R260">
        <v>4.8899999999999997</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3.15E-2</v>
      </c>
      <c r="AM260">
        <v>0</v>
      </c>
      <c r="AO260">
        <v>5.0214999999999996</v>
      </c>
      <c r="AP260">
        <v>5.0214999999999996</v>
      </c>
      <c r="AQ260">
        <v>4.3029849999999996</v>
      </c>
      <c r="AR260">
        <v>0</v>
      </c>
      <c r="AS260">
        <v>0</v>
      </c>
      <c r="AT260" s="87">
        <v>0.85691227720800556</v>
      </c>
      <c r="AV260" t="s">
        <v>629</v>
      </c>
      <c r="BA260">
        <v>3.15E-2</v>
      </c>
      <c r="BB260">
        <v>0</v>
      </c>
      <c r="BC260">
        <v>0</v>
      </c>
      <c r="BD260">
        <v>4.8899999999999997</v>
      </c>
      <c r="BF260">
        <v>4.8899999999999997</v>
      </c>
      <c r="BI260">
        <v>0.1</v>
      </c>
      <c r="BJ260">
        <v>0</v>
      </c>
      <c r="BK260">
        <v>4.8899999999999997</v>
      </c>
      <c r="BL260">
        <v>0</v>
      </c>
      <c r="BM260">
        <v>3.15E-2</v>
      </c>
      <c r="BN260">
        <v>0</v>
      </c>
      <c r="BO260">
        <v>0</v>
      </c>
      <c r="BP260">
        <v>0</v>
      </c>
      <c r="BQ260" t="s">
        <v>625</v>
      </c>
      <c r="BR260" t="s">
        <v>625</v>
      </c>
      <c r="BS260">
        <v>5.0214999999999996</v>
      </c>
      <c r="BV260" s="87">
        <v>1.9914368216668327E-2</v>
      </c>
      <c r="BW260" s="87">
        <v>0</v>
      </c>
      <c r="BX260" s="87">
        <v>0.98008563178333175</v>
      </c>
      <c r="BY260" s="87">
        <v>0</v>
      </c>
      <c r="CA260" s="87">
        <v>1</v>
      </c>
      <c r="CD260">
        <v>1.9914399999999999E-2</v>
      </c>
      <c r="CG260" s="87">
        <v>3.1783331671392245E-8</v>
      </c>
      <c r="CH260" s="102">
        <v>0</v>
      </c>
    </row>
    <row r="261" spans="1:86" x14ac:dyDescent="0.35">
      <c r="A261" t="s">
        <v>349</v>
      </c>
      <c r="B261" t="s">
        <v>354</v>
      </c>
      <c r="C261">
        <v>0</v>
      </c>
      <c r="D261">
        <v>0.1</v>
      </c>
      <c r="E261">
        <v>0</v>
      </c>
      <c r="F261">
        <v>0</v>
      </c>
      <c r="G261">
        <v>0</v>
      </c>
      <c r="H261">
        <v>0</v>
      </c>
      <c r="I261">
        <v>0</v>
      </c>
      <c r="J261">
        <v>0</v>
      </c>
      <c r="K261">
        <v>0</v>
      </c>
      <c r="L261">
        <v>0</v>
      </c>
      <c r="M261">
        <v>0</v>
      </c>
      <c r="N261">
        <v>0</v>
      </c>
      <c r="O261">
        <v>0</v>
      </c>
      <c r="P261">
        <v>0</v>
      </c>
      <c r="Q261">
        <v>0</v>
      </c>
      <c r="R261">
        <v>2.7</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2.3300000000000001E-2</v>
      </c>
      <c r="AM261">
        <v>0</v>
      </c>
      <c r="AO261">
        <v>2.8233000000000001</v>
      </c>
      <c r="AP261">
        <v>2.8233000000000001</v>
      </c>
      <c r="AQ261">
        <v>2.1281789999999998</v>
      </c>
      <c r="AR261">
        <v>0</v>
      </c>
      <c r="AS261">
        <v>0</v>
      </c>
      <c r="AT261" s="87">
        <v>0.75379130804377847</v>
      </c>
      <c r="AV261" t="s">
        <v>629</v>
      </c>
      <c r="BA261">
        <v>2.3300000000000001E-2</v>
      </c>
      <c r="BB261">
        <v>0</v>
      </c>
      <c r="BC261">
        <v>0</v>
      </c>
      <c r="BD261">
        <v>2.7</v>
      </c>
      <c r="BF261">
        <v>2.7</v>
      </c>
      <c r="BI261">
        <v>0.1</v>
      </c>
      <c r="BJ261">
        <v>0</v>
      </c>
      <c r="BK261">
        <v>2.7</v>
      </c>
      <c r="BL261">
        <v>0</v>
      </c>
      <c r="BM261">
        <v>2.3300000000000001E-2</v>
      </c>
      <c r="BN261">
        <v>0</v>
      </c>
      <c r="BO261">
        <v>0</v>
      </c>
      <c r="BP261">
        <v>0</v>
      </c>
      <c r="BQ261" t="s">
        <v>625</v>
      </c>
      <c r="BR261" t="s">
        <v>625</v>
      </c>
      <c r="BS261">
        <v>2.8233000000000001</v>
      </c>
      <c r="BV261" s="87">
        <v>3.5419544504657667E-2</v>
      </c>
      <c r="BW261" s="87">
        <v>0</v>
      </c>
      <c r="BX261" s="87">
        <v>0.96458045549534233</v>
      </c>
      <c r="BY261" s="87">
        <v>0</v>
      </c>
      <c r="CA261" s="87">
        <v>1</v>
      </c>
      <c r="CD261">
        <v>3.54195E-2</v>
      </c>
      <c r="CG261" s="87">
        <v>-4.4504657667476799E-8</v>
      </c>
      <c r="CH261" s="102">
        <v>0</v>
      </c>
    </row>
    <row r="262" spans="1:86" x14ac:dyDescent="0.35">
      <c r="A262" t="s">
        <v>349</v>
      </c>
      <c r="B262" t="s">
        <v>353</v>
      </c>
      <c r="C262">
        <v>0</v>
      </c>
      <c r="D262">
        <v>0.04</v>
      </c>
      <c r="E262">
        <v>0</v>
      </c>
      <c r="F262">
        <v>0</v>
      </c>
      <c r="G262">
        <v>0</v>
      </c>
      <c r="H262">
        <v>0</v>
      </c>
      <c r="I262">
        <v>0</v>
      </c>
      <c r="J262">
        <v>0</v>
      </c>
      <c r="K262">
        <v>0</v>
      </c>
      <c r="L262">
        <v>0</v>
      </c>
      <c r="M262">
        <v>0</v>
      </c>
      <c r="N262">
        <v>0</v>
      </c>
      <c r="O262">
        <v>0</v>
      </c>
      <c r="P262">
        <v>0</v>
      </c>
      <c r="Q262">
        <v>0</v>
      </c>
      <c r="R262">
        <v>3.85</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0.106</v>
      </c>
      <c r="AM262">
        <v>0</v>
      </c>
      <c r="AO262">
        <v>3.996</v>
      </c>
      <c r="AP262">
        <v>3.996</v>
      </c>
      <c r="AQ262">
        <v>3.104676</v>
      </c>
      <c r="AR262">
        <v>0</v>
      </c>
      <c r="AS262">
        <v>0</v>
      </c>
      <c r="AT262" s="87">
        <v>0.7769459459459459</v>
      </c>
      <c r="AV262" t="s">
        <v>629</v>
      </c>
      <c r="BA262">
        <v>0.106</v>
      </c>
      <c r="BB262">
        <v>0</v>
      </c>
      <c r="BC262">
        <v>0</v>
      </c>
      <c r="BD262">
        <v>3.85</v>
      </c>
      <c r="BF262">
        <v>3.85</v>
      </c>
      <c r="BI262">
        <v>0.04</v>
      </c>
      <c r="BJ262">
        <v>0</v>
      </c>
      <c r="BK262">
        <v>3.85</v>
      </c>
      <c r="BL262">
        <v>0</v>
      </c>
      <c r="BM262">
        <v>0.106</v>
      </c>
      <c r="BN262">
        <v>0</v>
      </c>
      <c r="BO262">
        <v>0</v>
      </c>
      <c r="BP262">
        <v>0</v>
      </c>
      <c r="BQ262" t="s">
        <v>625</v>
      </c>
      <c r="BR262" t="s">
        <v>625</v>
      </c>
      <c r="BS262">
        <v>3.996</v>
      </c>
      <c r="BV262" s="87">
        <v>1.001001001001001E-2</v>
      </c>
      <c r="BW262" s="87">
        <v>0</v>
      </c>
      <c r="BX262" s="87">
        <v>0.98998998998998999</v>
      </c>
      <c r="BY262" s="87">
        <v>0</v>
      </c>
      <c r="CA262" s="87">
        <v>1</v>
      </c>
      <c r="CD262">
        <v>1.001E-2</v>
      </c>
      <c r="CG262" s="87">
        <v>-1.0010010010122472E-8</v>
      </c>
      <c r="CH262" s="102">
        <v>0</v>
      </c>
    </row>
    <row r="263" spans="1:86" x14ac:dyDescent="0.35">
      <c r="A263" t="s">
        <v>355</v>
      </c>
      <c r="B263" t="s">
        <v>356</v>
      </c>
      <c r="C263">
        <v>0</v>
      </c>
      <c r="D263">
        <v>1.7330000000000001</v>
      </c>
      <c r="E263">
        <v>0</v>
      </c>
      <c r="F263">
        <v>0</v>
      </c>
      <c r="G263">
        <v>0</v>
      </c>
      <c r="H263">
        <v>0</v>
      </c>
      <c r="I263">
        <v>0</v>
      </c>
      <c r="J263">
        <v>0</v>
      </c>
      <c r="K263">
        <v>0</v>
      </c>
      <c r="L263">
        <v>0</v>
      </c>
      <c r="M263">
        <v>0</v>
      </c>
      <c r="N263">
        <v>0</v>
      </c>
      <c r="O263">
        <v>0</v>
      </c>
      <c r="P263">
        <v>0</v>
      </c>
      <c r="Q263">
        <v>0</v>
      </c>
      <c r="R263">
        <v>18.408999999999999</v>
      </c>
      <c r="S263">
        <v>0</v>
      </c>
      <c r="T263">
        <v>0</v>
      </c>
      <c r="U263">
        <v>0</v>
      </c>
      <c r="V263">
        <v>0</v>
      </c>
      <c r="W263">
        <v>0</v>
      </c>
      <c r="X263">
        <v>0</v>
      </c>
      <c r="Y263">
        <v>0</v>
      </c>
      <c r="Z263">
        <v>0</v>
      </c>
      <c r="AA263">
        <v>0</v>
      </c>
      <c r="AB263">
        <v>0</v>
      </c>
      <c r="AC263">
        <v>0</v>
      </c>
      <c r="AD263">
        <v>0</v>
      </c>
      <c r="AE263">
        <v>0</v>
      </c>
      <c r="AF263">
        <v>5.8810000000000002</v>
      </c>
      <c r="AG263">
        <v>0</v>
      </c>
      <c r="AH263">
        <v>0</v>
      </c>
      <c r="AI263">
        <v>0</v>
      </c>
      <c r="AJ263">
        <v>20.936</v>
      </c>
      <c r="AK263">
        <v>0</v>
      </c>
      <c r="AL263">
        <v>0.9</v>
      </c>
      <c r="AM263">
        <v>0</v>
      </c>
      <c r="AO263">
        <v>47.859000000000002</v>
      </c>
      <c r="AP263">
        <v>47.859000000000002</v>
      </c>
      <c r="AQ263">
        <v>40.762</v>
      </c>
      <c r="AR263">
        <v>0</v>
      </c>
      <c r="AS263">
        <v>0</v>
      </c>
      <c r="AT263" s="87">
        <v>0.85171023214024533</v>
      </c>
      <c r="AV263" t="s">
        <v>629</v>
      </c>
      <c r="BA263">
        <v>6.7810000000000006</v>
      </c>
      <c r="BB263">
        <v>0</v>
      </c>
      <c r="BC263">
        <v>0</v>
      </c>
      <c r="BD263">
        <v>18.408999999999999</v>
      </c>
      <c r="BF263">
        <v>18.408999999999999</v>
      </c>
      <c r="BI263">
        <v>1.7330000000000001</v>
      </c>
      <c r="BJ263">
        <v>0</v>
      </c>
      <c r="BK263">
        <v>18.408999999999999</v>
      </c>
      <c r="BL263">
        <v>20.936</v>
      </c>
      <c r="BM263">
        <v>6.7810000000000006</v>
      </c>
      <c r="BN263">
        <v>0.64</v>
      </c>
      <c r="BO263">
        <v>0.22</v>
      </c>
      <c r="BP263">
        <v>0</v>
      </c>
      <c r="BQ263" t="s">
        <v>625</v>
      </c>
      <c r="BR263" t="s">
        <v>625</v>
      </c>
      <c r="BS263">
        <v>47.859000000000002</v>
      </c>
      <c r="BV263" s="87">
        <v>0.12689024008023572</v>
      </c>
      <c r="BW263" s="87">
        <v>3.1171148582293823E-2</v>
      </c>
      <c r="BX263" s="87">
        <v>0.40448693035792638</v>
      </c>
      <c r="BY263" s="87">
        <v>0.43745168097954407</v>
      </c>
      <c r="CA263" s="87">
        <v>1</v>
      </c>
      <c r="CD263">
        <v>0.12689</v>
      </c>
      <c r="CG263" s="87">
        <v>-2.4008023571941983E-7</v>
      </c>
      <c r="CH263" s="102">
        <v>0</v>
      </c>
    </row>
    <row r="264" spans="1:86" x14ac:dyDescent="0.35">
      <c r="A264" t="s">
        <v>355</v>
      </c>
      <c r="B264" t="s">
        <v>358</v>
      </c>
      <c r="C264">
        <v>0</v>
      </c>
      <c r="D264">
        <v>0</v>
      </c>
      <c r="E264">
        <v>0</v>
      </c>
      <c r="F264">
        <v>0</v>
      </c>
      <c r="G264">
        <v>0</v>
      </c>
      <c r="H264">
        <v>0</v>
      </c>
      <c r="I264">
        <v>0</v>
      </c>
      <c r="J264">
        <v>0</v>
      </c>
      <c r="K264">
        <v>0</v>
      </c>
      <c r="L264">
        <v>0</v>
      </c>
      <c r="M264">
        <v>0</v>
      </c>
      <c r="N264">
        <v>0</v>
      </c>
      <c r="O264">
        <v>0</v>
      </c>
      <c r="P264">
        <v>0</v>
      </c>
      <c r="Q264">
        <v>1.5294099999999999</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2.4539999999999999E-2</v>
      </c>
      <c r="AM264">
        <v>0</v>
      </c>
      <c r="AO264">
        <v>1.5539499999999999</v>
      </c>
      <c r="AP264">
        <v>1.5539499999999999</v>
      </c>
      <c r="AQ264">
        <v>0.81799999999999995</v>
      </c>
      <c r="AR264">
        <v>0</v>
      </c>
      <c r="AS264">
        <v>0</v>
      </c>
      <c r="AT264" s="87">
        <v>0.52640046333537116</v>
      </c>
      <c r="AV264" t="s">
        <v>629</v>
      </c>
      <c r="BA264">
        <v>2.4539999999999999E-2</v>
      </c>
      <c r="BB264">
        <v>0</v>
      </c>
      <c r="BC264">
        <v>1.5294099999999999</v>
      </c>
      <c r="BD264">
        <v>0</v>
      </c>
      <c r="BF264">
        <v>1.5294099999999999</v>
      </c>
      <c r="BI264">
        <v>0</v>
      </c>
      <c r="BJ264">
        <v>0</v>
      </c>
      <c r="BK264">
        <v>1.5294099999999999</v>
      </c>
      <c r="BL264">
        <v>0</v>
      </c>
      <c r="BM264">
        <v>2.4539999999999999E-2</v>
      </c>
      <c r="BN264">
        <v>0.64</v>
      </c>
      <c r="BO264">
        <v>0.22</v>
      </c>
      <c r="BP264">
        <v>0</v>
      </c>
      <c r="BQ264" t="s">
        <v>625</v>
      </c>
      <c r="BR264" t="s">
        <v>625</v>
      </c>
      <c r="BS264">
        <v>1.5539499999999999</v>
      </c>
      <c r="BV264" s="87">
        <v>1.0106888896039126E-2</v>
      </c>
      <c r="BW264" s="87">
        <v>3.4742430580134496E-3</v>
      </c>
      <c r="BX264" s="87">
        <v>0.98641886804594736</v>
      </c>
      <c r="BY264" s="87">
        <v>0</v>
      </c>
      <c r="CA264" s="87">
        <v>0.99999999999999989</v>
      </c>
      <c r="CD264">
        <v>1.01069E-2</v>
      </c>
      <c r="CG264" s="87">
        <v>1.1103960874045415E-8</v>
      </c>
      <c r="CH264" s="102">
        <v>0</v>
      </c>
    </row>
    <row r="265" spans="1:86" x14ac:dyDescent="0.35">
      <c r="A265" t="s">
        <v>355</v>
      </c>
      <c r="B265" t="s">
        <v>357</v>
      </c>
      <c r="C265">
        <v>0</v>
      </c>
      <c r="D265">
        <v>0.23499999999999999</v>
      </c>
      <c r="E265">
        <v>0</v>
      </c>
      <c r="F265">
        <v>0</v>
      </c>
      <c r="G265">
        <v>0</v>
      </c>
      <c r="H265">
        <v>0</v>
      </c>
      <c r="I265">
        <v>0</v>
      </c>
      <c r="J265">
        <v>0</v>
      </c>
      <c r="K265">
        <v>0</v>
      </c>
      <c r="L265">
        <v>0</v>
      </c>
      <c r="M265">
        <v>0</v>
      </c>
      <c r="N265">
        <v>0</v>
      </c>
      <c r="O265">
        <v>0</v>
      </c>
      <c r="P265">
        <v>0</v>
      </c>
      <c r="Q265">
        <v>5.3129400000000002</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0.1</v>
      </c>
      <c r="AM265">
        <v>0</v>
      </c>
      <c r="AO265">
        <v>5.6479400000000002</v>
      </c>
      <c r="AP265">
        <v>5.6479400000000002</v>
      </c>
      <c r="AQ265">
        <v>4.0199999999999996</v>
      </c>
      <c r="AR265">
        <v>0</v>
      </c>
      <c r="AS265">
        <v>0</v>
      </c>
      <c r="AT265" s="87">
        <v>0.71176393516928282</v>
      </c>
      <c r="AV265" t="s">
        <v>629</v>
      </c>
      <c r="BA265">
        <v>0.1</v>
      </c>
      <c r="BB265">
        <v>0</v>
      </c>
      <c r="BC265">
        <v>5.3129400000000002</v>
      </c>
      <c r="BD265">
        <v>0</v>
      </c>
      <c r="BF265">
        <v>5.3129400000000002</v>
      </c>
      <c r="BI265">
        <v>0.23499999999999999</v>
      </c>
      <c r="BJ265">
        <v>0</v>
      </c>
      <c r="BK265">
        <v>5.3129400000000002</v>
      </c>
      <c r="BL265">
        <v>0</v>
      </c>
      <c r="BM265">
        <v>0.1</v>
      </c>
      <c r="BN265">
        <v>0.64</v>
      </c>
      <c r="BO265">
        <v>0.22</v>
      </c>
      <c r="BP265">
        <v>0</v>
      </c>
      <c r="BQ265" t="s">
        <v>625</v>
      </c>
      <c r="BR265" t="s">
        <v>625</v>
      </c>
      <c r="BS265">
        <v>5.6479400000000002</v>
      </c>
      <c r="BV265" s="87">
        <v>5.2939655874531241E-2</v>
      </c>
      <c r="BW265" s="87">
        <v>3.8952255158517975E-3</v>
      </c>
      <c r="BX265" s="87">
        <v>0.94316511860961705</v>
      </c>
      <c r="BY265" s="87">
        <v>0</v>
      </c>
      <c r="CA265" s="87">
        <v>1</v>
      </c>
      <c r="CD265">
        <v>5.2939699999999999E-2</v>
      </c>
      <c r="CG265" s="87">
        <v>4.4125468758038355E-8</v>
      </c>
      <c r="CH265" s="102">
        <v>0</v>
      </c>
    </row>
    <row r="266" spans="1:86" x14ac:dyDescent="0.35">
      <c r="A266" t="s">
        <v>359</v>
      </c>
      <c r="B266" t="s">
        <v>360</v>
      </c>
      <c r="C266">
        <v>0</v>
      </c>
      <c r="D266">
        <v>0</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8.9350000000000005</v>
      </c>
      <c r="AG266">
        <v>3.0449999999999999</v>
      </c>
      <c r="AH266">
        <v>2.54</v>
      </c>
      <c r="AI266">
        <v>0</v>
      </c>
      <c r="AJ266">
        <v>0.72599999999999998</v>
      </c>
      <c r="AK266">
        <v>0</v>
      </c>
      <c r="AL266">
        <v>0.36499999999999999</v>
      </c>
      <c r="AM266">
        <v>338.69799999999998</v>
      </c>
      <c r="AO266">
        <v>15.610999999999999</v>
      </c>
      <c r="AP266">
        <v>354.30899999999997</v>
      </c>
      <c r="AQ266">
        <v>323.06799999999998</v>
      </c>
      <c r="AR266">
        <v>0</v>
      </c>
      <c r="AS266">
        <v>0</v>
      </c>
      <c r="AT266" s="87">
        <v>0.91182555340112725</v>
      </c>
      <c r="AV266" t="s">
        <v>629</v>
      </c>
      <c r="BA266">
        <v>12.345000000000001</v>
      </c>
      <c r="BB266">
        <v>0</v>
      </c>
      <c r="BC266">
        <v>0</v>
      </c>
      <c r="BD266">
        <v>0</v>
      </c>
      <c r="BF266">
        <v>0</v>
      </c>
      <c r="BI266">
        <v>0</v>
      </c>
      <c r="BJ266">
        <v>0</v>
      </c>
      <c r="BK266">
        <v>0</v>
      </c>
      <c r="BL266">
        <v>3.266</v>
      </c>
      <c r="BM266">
        <v>12.345000000000001</v>
      </c>
      <c r="BN266">
        <v>0</v>
      </c>
      <c r="BO266">
        <v>0</v>
      </c>
      <c r="BP266">
        <v>338.69799999999998</v>
      </c>
      <c r="BQ266">
        <v>2.2000000000000002</v>
      </c>
      <c r="BR266">
        <v>0</v>
      </c>
      <c r="BS266">
        <v>354.30899999999997</v>
      </c>
      <c r="BV266" s="87">
        <v>2.1030670967996865E-2</v>
      </c>
      <c r="BW266" s="87">
        <v>0.93490891848640589</v>
      </c>
      <c r="BX266" s="87">
        <v>3.4842468015207073E-2</v>
      </c>
      <c r="BY266" s="87">
        <v>9.2179425303901413E-3</v>
      </c>
      <c r="CA266" s="87">
        <v>0.99999999999999989</v>
      </c>
      <c r="CD266">
        <v>2.1030699999999999E-2</v>
      </c>
      <c r="CG266" s="87">
        <v>2.9032003134865647E-8</v>
      </c>
      <c r="CH266" s="102">
        <v>0</v>
      </c>
    </row>
    <row r="267" spans="1:86" x14ac:dyDescent="0.35">
      <c r="A267" t="s">
        <v>230</v>
      </c>
      <c r="B267" t="s">
        <v>231</v>
      </c>
      <c r="C267">
        <v>0</v>
      </c>
      <c r="D267">
        <v>0.51</v>
      </c>
      <c r="E267">
        <v>0</v>
      </c>
      <c r="F267">
        <v>0</v>
      </c>
      <c r="G267">
        <v>0</v>
      </c>
      <c r="H267">
        <v>0</v>
      </c>
      <c r="I267">
        <v>0</v>
      </c>
      <c r="J267">
        <v>0</v>
      </c>
      <c r="K267">
        <v>0</v>
      </c>
      <c r="L267">
        <v>0</v>
      </c>
      <c r="M267">
        <v>0</v>
      </c>
      <c r="N267">
        <v>0</v>
      </c>
      <c r="O267">
        <v>0</v>
      </c>
      <c r="P267">
        <v>10.4</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0.14000000000000001</v>
      </c>
      <c r="AM267">
        <v>0</v>
      </c>
      <c r="AO267">
        <v>11.05</v>
      </c>
      <c r="AP267">
        <v>11.05</v>
      </c>
      <c r="AQ267">
        <v>8.4</v>
      </c>
      <c r="AR267">
        <v>0</v>
      </c>
      <c r="AS267">
        <v>0</v>
      </c>
      <c r="AT267" s="87">
        <v>0.76018099547511309</v>
      </c>
      <c r="AV267" t="s">
        <v>629</v>
      </c>
      <c r="BA267">
        <v>0.14000000000000001</v>
      </c>
      <c r="BB267">
        <v>0</v>
      </c>
      <c r="BC267">
        <v>10.4</v>
      </c>
      <c r="BD267">
        <v>0</v>
      </c>
      <c r="BF267">
        <v>10.4</v>
      </c>
      <c r="BI267">
        <v>0.51</v>
      </c>
      <c r="BJ267">
        <v>0</v>
      </c>
      <c r="BK267">
        <v>10.4</v>
      </c>
      <c r="BL267">
        <v>0</v>
      </c>
      <c r="BM267">
        <v>0.14000000000000001</v>
      </c>
      <c r="BN267">
        <v>0</v>
      </c>
      <c r="BO267">
        <v>0</v>
      </c>
      <c r="BP267">
        <v>0</v>
      </c>
      <c r="BQ267" t="s">
        <v>625</v>
      </c>
      <c r="BR267" t="s">
        <v>625</v>
      </c>
      <c r="BS267">
        <v>11.05</v>
      </c>
      <c r="BV267" s="87">
        <v>4.6153846153846149E-2</v>
      </c>
      <c r="BW267" s="87">
        <v>0</v>
      </c>
      <c r="BX267" s="87">
        <v>0.9538461538461539</v>
      </c>
      <c r="BY267" s="87">
        <v>0</v>
      </c>
      <c r="CA267" s="87">
        <v>1</v>
      </c>
      <c r="CD267">
        <v>4.6153800000000002E-2</v>
      </c>
      <c r="CG267" s="87">
        <v>-4.6153846147700683E-8</v>
      </c>
      <c r="CH267" s="102">
        <v>0</v>
      </c>
    </row>
    <row r="268" spans="1:86" x14ac:dyDescent="0.35">
      <c r="A268" t="s">
        <v>230</v>
      </c>
      <c r="B268" t="s">
        <v>232</v>
      </c>
      <c r="C268">
        <v>0</v>
      </c>
      <c r="D268">
        <v>0.747</v>
      </c>
      <c r="E268">
        <v>0</v>
      </c>
      <c r="F268">
        <v>0</v>
      </c>
      <c r="G268">
        <v>0</v>
      </c>
      <c r="H268">
        <v>0</v>
      </c>
      <c r="I268">
        <v>0</v>
      </c>
      <c r="J268">
        <v>0</v>
      </c>
      <c r="K268">
        <v>0</v>
      </c>
      <c r="L268">
        <v>0</v>
      </c>
      <c r="M268">
        <v>0</v>
      </c>
      <c r="N268">
        <v>9.4149999999999991</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0.19700000000000001</v>
      </c>
      <c r="AM268">
        <v>0</v>
      </c>
      <c r="AO268">
        <v>10.358999999999998</v>
      </c>
      <c r="AP268">
        <v>10.358999999999998</v>
      </c>
      <c r="AQ268">
        <v>7.04</v>
      </c>
      <c r="AR268">
        <v>0</v>
      </c>
      <c r="AS268">
        <v>0</v>
      </c>
      <c r="AT268" s="87">
        <v>0.67960227821218278</v>
      </c>
      <c r="AV268" t="s">
        <v>629</v>
      </c>
      <c r="BA268">
        <v>0.19700000000000001</v>
      </c>
      <c r="BB268">
        <v>0</v>
      </c>
      <c r="BC268">
        <v>9.4149999999999991</v>
      </c>
      <c r="BD268">
        <v>0</v>
      </c>
      <c r="BF268">
        <v>9.4149999999999991</v>
      </c>
      <c r="BI268">
        <v>0.747</v>
      </c>
      <c r="BJ268">
        <v>0</v>
      </c>
      <c r="BK268">
        <v>9.4149999999999991</v>
      </c>
      <c r="BL268">
        <v>0</v>
      </c>
      <c r="BM268">
        <v>0.19700000000000001</v>
      </c>
      <c r="BN268">
        <v>0</v>
      </c>
      <c r="BO268">
        <v>0</v>
      </c>
      <c r="BP268">
        <v>0</v>
      </c>
      <c r="BQ268" t="s">
        <v>625</v>
      </c>
      <c r="BR268" t="s">
        <v>625</v>
      </c>
      <c r="BS268">
        <v>10.358999999999998</v>
      </c>
      <c r="BV268" s="87">
        <v>7.2111207645525643E-2</v>
      </c>
      <c r="BW268" s="87">
        <v>0</v>
      </c>
      <c r="BX268" s="87">
        <v>0.92788879235447441</v>
      </c>
      <c r="BY268" s="87">
        <v>0</v>
      </c>
      <c r="CA268" s="87">
        <v>1</v>
      </c>
      <c r="CD268">
        <v>7.21112E-2</v>
      </c>
      <c r="CG268" s="87">
        <v>-7.6455256431406937E-9</v>
      </c>
      <c r="CH268" s="102">
        <v>0</v>
      </c>
    </row>
    <row r="269" spans="1:86" x14ac:dyDescent="0.35">
      <c r="A269" t="s">
        <v>230</v>
      </c>
      <c r="B269" t="s">
        <v>241</v>
      </c>
      <c r="C269">
        <v>0</v>
      </c>
      <c r="D269">
        <v>0</v>
      </c>
      <c r="E269">
        <v>0</v>
      </c>
      <c r="F269">
        <v>0</v>
      </c>
      <c r="G269">
        <v>0</v>
      </c>
      <c r="H269">
        <v>0</v>
      </c>
      <c r="I269">
        <v>0</v>
      </c>
      <c r="J269">
        <v>0</v>
      </c>
      <c r="K269">
        <v>0</v>
      </c>
      <c r="L269">
        <v>0</v>
      </c>
      <c r="M269">
        <v>0</v>
      </c>
      <c r="N269">
        <v>0</v>
      </c>
      <c r="O269">
        <v>0</v>
      </c>
      <c r="P269">
        <v>2.7559999999999998</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3.6131999999999997E-2</v>
      </c>
      <c r="AM269">
        <v>0</v>
      </c>
      <c r="AO269">
        <v>2.7921319999999996</v>
      </c>
      <c r="AP269">
        <v>2.7921319999999996</v>
      </c>
      <c r="AQ269">
        <v>2.3370000000000002</v>
      </c>
      <c r="AR269">
        <v>0</v>
      </c>
      <c r="AS269">
        <v>0</v>
      </c>
      <c r="AT269" s="87">
        <v>0.83699481256616826</v>
      </c>
      <c r="AV269" t="s">
        <v>629</v>
      </c>
      <c r="BA269">
        <v>3.6131999999999997E-2</v>
      </c>
      <c r="BB269">
        <v>0</v>
      </c>
      <c r="BC269">
        <v>2.7559999999999998</v>
      </c>
      <c r="BD269">
        <v>0</v>
      </c>
      <c r="BF269">
        <v>2.7559999999999998</v>
      </c>
      <c r="BI269">
        <v>0</v>
      </c>
      <c r="BJ269">
        <v>0</v>
      </c>
      <c r="BK269">
        <v>2.7559999999999998</v>
      </c>
      <c r="BL269">
        <v>0</v>
      </c>
      <c r="BM269">
        <v>3.6131999999999997E-2</v>
      </c>
      <c r="BN269">
        <v>0</v>
      </c>
      <c r="BO269">
        <v>0</v>
      </c>
      <c r="BP269">
        <v>0</v>
      </c>
      <c r="BQ269" t="s">
        <v>625</v>
      </c>
      <c r="BR269" t="s">
        <v>625</v>
      </c>
      <c r="BS269">
        <v>2.7921319999999996</v>
      </c>
      <c r="BV269" s="87">
        <v>0</v>
      </c>
      <c r="BW269" s="87">
        <v>0</v>
      </c>
      <c r="BX269" s="87">
        <v>1</v>
      </c>
      <c r="BY269" s="87">
        <v>0</v>
      </c>
      <c r="CA269" s="87">
        <v>1</v>
      </c>
      <c r="CD269">
        <v>0</v>
      </c>
      <c r="CG269" s="87">
        <v>0</v>
      </c>
      <c r="CH269" s="102">
        <v>0</v>
      </c>
    </row>
    <row r="270" spans="1:86" x14ac:dyDescent="0.35">
      <c r="A270" t="s">
        <v>230</v>
      </c>
      <c r="B270" t="s">
        <v>240</v>
      </c>
      <c r="C270">
        <v>0</v>
      </c>
      <c r="D270">
        <v>0.1</v>
      </c>
      <c r="E270">
        <v>0</v>
      </c>
      <c r="F270">
        <v>0</v>
      </c>
      <c r="G270">
        <v>0</v>
      </c>
      <c r="H270">
        <v>0</v>
      </c>
      <c r="I270">
        <v>0</v>
      </c>
      <c r="J270">
        <v>0</v>
      </c>
      <c r="K270">
        <v>0</v>
      </c>
      <c r="L270">
        <v>0</v>
      </c>
      <c r="M270">
        <v>0</v>
      </c>
      <c r="N270">
        <v>0</v>
      </c>
      <c r="O270">
        <v>0</v>
      </c>
      <c r="P270">
        <v>30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0.5</v>
      </c>
      <c r="AM270">
        <v>0</v>
      </c>
      <c r="AO270">
        <v>30.6</v>
      </c>
      <c r="AP270">
        <v>30.6</v>
      </c>
      <c r="AQ270">
        <v>19.100000000000001</v>
      </c>
      <c r="AR270">
        <v>0</v>
      </c>
      <c r="AS270">
        <v>0</v>
      </c>
      <c r="AT270" s="87">
        <v>0.62418300653594772</v>
      </c>
      <c r="AV270" t="s">
        <v>629</v>
      </c>
      <c r="BA270">
        <v>0.5</v>
      </c>
      <c r="BB270">
        <v>0</v>
      </c>
      <c r="BC270">
        <v>30</v>
      </c>
      <c r="BD270">
        <v>0</v>
      </c>
      <c r="BF270">
        <v>30</v>
      </c>
      <c r="BI270">
        <v>0.1</v>
      </c>
      <c r="BJ270">
        <v>0</v>
      </c>
      <c r="BK270">
        <v>30</v>
      </c>
      <c r="BL270">
        <v>0</v>
      </c>
      <c r="BM270">
        <v>0.5</v>
      </c>
      <c r="BN270">
        <v>0</v>
      </c>
      <c r="BO270">
        <v>0</v>
      </c>
      <c r="BP270">
        <v>0</v>
      </c>
      <c r="BQ270" t="s">
        <v>625</v>
      </c>
      <c r="BR270" t="s">
        <v>625</v>
      </c>
      <c r="BS270">
        <v>30.6</v>
      </c>
      <c r="BV270" s="87">
        <v>3.2679738562091504E-3</v>
      </c>
      <c r="BW270" s="87">
        <v>0</v>
      </c>
      <c r="BX270" s="87">
        <v>0.99673202614379075</v>
      </c>
      <c r="BY270" s="87">
        <v>0</v>
      </c>
      <c r="CA270" s="87">
        <v>0.99999999999999989</v>
      </c>
      <c r="CD270">
        <v>3.2679699999999998E-3</v>
      </c>
      <c r="CG270" s="87">
        <v>-3.8562091506100238E-9</v>
      </c>
      <c r="CH270" s="102">
        <v>0</v>
      </c>
    </row>
    <row r="271" spans="1:86" x14ac:dyDescent="0.35">
      <c r="A271" t="s">
        <v>230</v>
      </c>
      <c r="B271" t="s">
        <v>233</v>
      </c>
      <c r="C271">
        <v>0</v>
      </c>
      <c r="D271">
        <v>0.44</v>
      </c>
      <c r="E271">
        <v>0</v>
      </c>
      <c r="F271">
        <v>0</v>
      </c>
      <c r="G271">
        <v>0</v>
      </c>
      <c r="H271">
        <v>0</v>
      </c>
      <c r="I271">
        <v>0</v>
      </c>
      <c r="J271">
        <v>0</v>
      </c>
      <c r="K271">
        <v>0</v>
      </c>
      <c r="L271">
        <v>0</v>
      </c>
      <c r="M271">
        <v>0</v>
      </c>
      <c r="N271">
        <v>16.864999999999998</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0.23300000000000001</v>
      </c>
      <c r="AM271">
        <v>0</v>
      </c>
      <c r="AO271">
        <v>17.538</v>
      </c>
      <c r="AP271">
        <v>17.538</v>
      </c>
      <c r="AQ271">
        <v>10.44</v>
      </c>
      <c r="AR271">
        <v>0</v>
      </c>
      <c r="AS271">
        <v>0</v>
      </c>
      <c r="AT271" s="87">
        <v>0.59527882312692437</v>
      </c>
      <c r="AV271" t="s">
        <v>629</v>
      </c>
      <c r="BA271">
        <v>0.23300000000000001</v>
      </c>
      <c r="BB271">
        <v>0</v>
      </c>
      <c r="BC271">
        <v>16.864999999999998</v>
      </c>
      <c r="BD271">
        <v>0</v>
      </c>
      <c r="BF271">
        <v>16.864999999999998</v>
      </c>
      <c r="BI271">
        <v>0.44</v>
      </c>
      <c r="BJ271">
        <v>0</v>
      </c>
      <c r="BK271">
        <v>16.864999999999998</v>
      </c>
      <c r="BL271">
        <v>0</v>
      </c>
      <c r="BM271">
        <v>0.23300000000000001</v>
      </c>
      <c r="BN271">
        <v>0</v>
      </c>
      <c r="BO271">
        <v>0</v>
      </c>
      <c r="BP271">
        <v>0</v>
      </c>
      <c r="BQ271" t="s">
        <v>625</v>
      </c>
      <c r="BR271" t="s">
        <v>625</v>
      </c>
      <c r="BS271">
        <v>17.538</v>
      </c>
      <c r="BV271" s="87">
        <v>2.5088379518759266E-2</v>
      </c>
      <c r="BW271" s="87">
        <v>0</v>
      </c>
      <c r="BX271" s="87">
        <v>0.97491162048124069</v>
      </c>
      <c r="BY271" s="87">
        <v>0</v>
      </c>
      <c r="CA271" s="87">
        <v>1</v>
      </c>
      <c r="CD271">
        <v>2.50884E-2</v>
      </c>
      <c r="CG271" s="87">
        <v>2.0481240734643302E-8</v>
      </c>
      <c r="CH271" s="102">
        <v>0</v>
      </c>
    </row>
    <row r="272" spans="1:86" x14ac:dyDescent="0.35">
      <c r="A272" t="s">
        <v>230</v>
      </c>
      <c r="B272" t="s">
        <v>234</v>
      </c>
      <c r="C272">
        <v>0</v>
      </c>
      <c r="D272">
        <v>3.2000000000000001E-2</v>
      </c>
      <c r="E272">
        <v>0</v>
      </c>
      <c r="F272">
        <v>0</v>
      </c>
      <c r="G272">
        <v>0</v>
      </c>
      <c r="H272">
        <v>0</v>
      </c>
      <c r="I272">
        <v>0</v>
      </c>
      <c r="J272">
        <v>0</v>
      </c>
      <c r="K272">
        <v>0</v>
      </c>
      <c r="L272">
        <v>0</v>
      </c>
      <c r="M272">
        <v>0</v>
      </c>
      <c r="N272">
        <v>0</v>
      </c>
      <c r="O272">
        <v>0</v>
      </c>
      <c r="P272">
        <v>0</v>
      </c>
      <c r="Q272">
        <v>0</v>
      </c>
      <c r="R272">
        <v>3.8660000000000001</v>
      </c>
      <c r="S272">
        <v>3.2069999999999999</v>
      </c>
      <c r="T272">
        <v>0</v>
      </c>
      <c r="U272">
        <v>0</v>
      </c>
      <c r="V272">
        <v>0</v>
      </c>
      <c r="W272">
        <v>0</v>
      </c>
      <c r="X272">
        <v>0</v>
      </c>
      <c r="Y272">
        <v>0</v>
      </c>
      <c r="Z272">
        <v>0</v>
      </c>
      <c r="AA272">
        <v>0</v>
      </c>
      <c r="AB272">
        <v>0</v>
      </c>
      <c r="AC272">
        <v>0</v>
      </c>
      <c r="AD272">
        <v>0</v>
      </c>
      <c r="AE272">
        <v>0</v>
      </c>
      <c r="AF272">
        <v>0</v>
      </c>
      <c r="AG272">
        <v>0</v>
      </c>
      <c r="AH272">
        <v>0</v>
      </c>
      <c r="AI272">
        <v>0</v>
      </c>
      <c r="AJ272">
        <v>0</v>
      </c>
      <c r="AK272">
        <v>0</v>
      </c>
      <c r="AL272">
        <v>8.5000000000000006E-2</v>
      </c>
      <c r="AM272">
        <v>0</v>
      </c>
      <c r="AO272">
        <v>7.19</v>
      </c>
      <c r="AP272">
        <v>7.19</v>
      </c>
      <c r="AQ272">
        <v>5.52</v>
      </c>
      <c r="AR272">
        <v>0</v>
      </c>
      <c r="AS272">
        <v>0</v>
      </c>
      <c r="AT272" s="87">
        <v>0.76773296244784417</v>
      </c>
      <c r="AV272" t="s">
        <v>629</v>
      </c>
      <c r="BA272">
        <v>8.5000000000000006E-2</v>
      </c>
      <c r="BB272">
        <v>0</v>
      </c>
      <c r="BC272">
        <v>0</v>
      </c>
      <c r="BD272">
        <v>7.0730000000000004</v>
      </c>
      <c r="BF272">
        <v>7.0730000000000004</v>
      </c>
      <c r="BI272">
        <v>3.2000000000000001E-2</v>
      </c>
      <c r="BJ272">
        <v>0</v>
      </c>
      <c r="BK272">
        <v>7.0730000000000004</v>
      </c>
      <c r="BL272">
        <v>0</v>
      </c>
      <c r="BM272">
        <v>8.5000000000000006E-2</v>
      </c>
      <c r="BN272">
        <v>0</v>
      </c>
      <c r="BO272">
        <v>0</v>
      </c>
      <c r="BP272">
        <v>0</v>
      </c>
      <c r="BQ272" t="s">
        <v>625</v>
      </c>
      <c r="BR272" t="s">
        <v>625</v>
      </c>
      <c r="BS272">
        <v>7.19</v>
      </c>
      <c r="BV272" s="87">
        <v>4.4506258692628645E-3</v>
      </c>
      <c r="BW272" s="87">
        <v>0</v>
      </c>
      <c r="BX272" s="87">
        <v>0.99554937413073719</v>
      </c>
      <c r="BY272" s="87">
        <v>0</v>
      </c>
      <c r="CA272" s="87">
        <v>1</v>
      </c>
      <c r="CD272">
        <v>4.4506299999999997E-3</v>
      </c>
      <c r="CG272" s="87">
        <v>4.1307371351564925E-9</v>
      </c>
      <c r="CH272" s="102">
        <v>0</v>
      </c>
    </row>
    <row r="273" spans="1:86" x14ac:dyDescent="0.35">
      <c r="A273" t="s">
        <v>230</v>
      </c>
      <c r="B273" t="s">
        <v>235</v>
      </c>
      <c r="C273">
        <v>0</v>
      </c>
      <c r="D273">
        <v>2.5999999999999999E-2</v>
      </c>
      <c r="E273">
        <v>0</v>
      </c>
      <c r="F273">
        <v>0</v>
      </c>
      <c r="G273">
        <v>0</v>
      </c>
      <c r="H273">
        <v>0</v>
      </c>
      <c r="I273">
        <v>0</v>
      </c>
      <c r="J273">
        <v>0</v>
      </c>
      <c r="K273">
        <v>0</v>
      </c>
      <c r="L273">
        <v>0</v>
      </c>
      <c r="M273">
        <v>0</v>
      </c>
      <c r="N273">
        <v>0</v>
      </c>
      <c r="O273">
        <v>0</v>
      </c>
      <c r="P273">
        <v>6.03</v>
      </c>
      <c r="Q273">
        <v>7.2930000000000001</v>
      </c>
      <c r="R273">
        <v>0.65500000000000003</v>
      </c>
      <c r="S273">
        <v>3</v>
      </c>
      <c r="T273">
        <v>0</v>
      </c>
      <c r="U273">
        <v>0</v>
      </c>
      <c r="V273">
        <v>0</v>
      </c>
      <c r="W273">
        <v>0</v>
      </c>
      <c r="X273">
        <v>0</v>
      </c>
      <c r="Y273">
        <v>0</v>
      </c>
      <c r="Z273">
        <v>0</v>
      </c>
      <c r="AA273">
        <v>0</v>
      </c>
      <c r="AB273">
        <v>0</v>
      </c>
      <c r="AC273">
        <v>0</v>
      </c>
      <c r="AD273">
        <v>3.5999999999999997E-2</v>
      </c>
      <c r="AE273">
        <v>0</v>
      </c>
      <c r="AF273">
        <v>0</v>
      </c>
      <c r="AG273">
        <v>0</v>
      </c>
      <c r="AH273">
        <v>0</v>
      </c>
      <c r="AI273">
        <v>0</v>
      </c>
      <c r="AJ273">
        <v>0</v>
      </c>
      <c r="AK273">
        <v>0</v>
      </c>
      <c r="AL273">
        <v>0.33200000000000002</v>
      </c>
      <c r="AM273">
        <v>0</v>
      </c>
      <c r="AO273">
        <v>17.372</v>
      </c>
      <c r="AP273">
        <v>17.372</v>
      </c>
      <c r="AQ273">
        <v>14.2</v>
      </c>
      <c r="AR273">
        <v>0</v>
      </c>
      <c r="AS273">
        <v>0</v>
      </c>
      <c r="AT273" s="87">
        <v>0.81740732212756151</v>
      </c>
      <c r="AV273" t="s">
        <v>629</v>
      </c>
      <c r="BA273">
        <v>0.33200000000000002</v>
      </c>
      <c r="BB273">
        <v>3.5999999999999997E-2</v>
      </c>
      <c r="BC273">
        <v>13.323</v>
      </c>
      <c r="BD273">
        <v>3.6550000000000002</v>
      </c>
      <c r="BF273">
        <v>17.014000000000003</v>
      </c>
      <c r="BI273">
        <v>2.5999999999999999E-2</v>
      </c>
      <c r="BJ273">
        <v>0</v>
      </c>
      <c r="BK273">
        <v>17.014000000000003</v>
      </c>
      <c r="BL273">
        <v>0</v>
      </c>
      <c r="BM273">
        <v>0.33200000000000002</v>
      </c>
      <c r="BN273">
        <v>0</v>
      </c>
      <c r="BO273">
        <v>0</v>
      </c>
      <c r="BP273">
        <v>0</v>
      </c>
      <c r="BQ273" t="s">
        <v>625</v>
      </c>
      <c r="BR273" t="s">
        <v>625</v>
      </c>
      <c r="BS273">
        <v>17.372000000000003</v>
      </c>
      <c r="BV273" s="87">
        <v>1.4966612940363799E-3</v>
      </c>
      <c r="BW273" s="87">
        <v>0</v>
      </c>
      <c r="BX273" s="87">
        <v>0.99850333870596364</v>
      </c>
      <c r="BY273" s="87">
        <v>0</v>
      </c>
      <c r="CA273" s="87">
        <v>1</v>
      </c>
      <c r="CD273">
        <v>1.4966599999999999E-3</v>
      </c>
      <c r="CG273" s="87">
        <v>-1.2940363800038185E-9</v>
      </c>
      <c r="CH273" s="102">
        <v>0</v>
      </c>
    </row>
    <row r="274" spans="1:86" x14ac:dyDescent="0.35">
      <c r="A274" t="s">
        <v>230</v>
      </c>
      <c r="B274" t="s">
        <v>236</v>
      </c>
      <c r="C274">
        <v>0</v>
      </c>
      <c r="D274">
        <v>0.29573500000000003</v>
      </c>
      <c r="E274">
        <v>0</v>
      </c>
      <c r="F274">
        <v>0</v>
      </c>
      <c r="G274">
        <v>0</v>
      </c>
      <c r="H274">
        <v>0</v>
      </c>
      <c r="I274">
        <v>0</v>
      </c>
      <c r="J274">
        <v>0</v>
      </c>
      <c r="K274">
        <v>0</v>
      </c>
      <c r="L274">
        <v>0</v>
      </c>
      <c r="M274">
        <v>0</v>
      </c>
      <c r="N274">
        <v>0</v>
      </c>
      <c r="O274">
        <v>0</v>
      </c>
      <c r="P274">
        <v>35.435200000000002</v>
      </c>
      <c r="Q274">
        <v>0</v>
      </c>
      <c r="R274">
        <v>0</v>
      </c>
      <c r="S274">
        <v>0</v>
      </c>
      <c r="T274">
        <v>0</v>
      </c>
      <c r="U274">
        <v>0</v>
      </c>
      <c r="V274">
        <v>0</v>
      </c>
      <c r="W274">
        <v>0</v>
      </c>
      <c r="X274">
        <v>0</v>
      </c>
      <c r="Y274">
        <v>0</v>
      </c>
      <c r="Z274">
        <v>0</v>
      </c>
      <c r="AA274">
        <v>0</v>
      </c>
      <c r="AB274">
        <v>0</v>
      </c>
      <c r="AC274">
        <v>0</v>
      </c>
      <c r="AD274">
        <v>0</v>
      </c>
      <c r="AE274">
        <v>0</v>
      </c>
      <c r="AF274">
        <v>0</v>
      </c>
      <c r="AG274">
        <v>0</v>
      </c>
      <c r="AH274">
        <v>0</v>
      </c>
      <c r="AI274">
        <v>4.2699999999999996</v>
      </c>
      <c r="AJ274">
        <v>0</v>
      </c>
      <c r="AK274">
        <v>0</v>
      </c>
      <c r="AL274">
        <v>0.51608299999999996</v>
      </c>
      <c r="AM274">
        <v>0</v>
      </c>
      <c r="AO274">
        <v>40.517018</v>
      </c>
      <c r="AP274">
        <v>40.517018</v>
      </c>
      <c r="AQ274">
        <v>31.44</v>
      </c>
      <c r="AR274">
        <v>0</v>
      </c>
      <c r="AS274">
        <v>0</v>
      </c>
      <c r="AT274" s="87">
        <v>0.77597023551930699</v>
      </c>
      <c r="AV274" t="s">
        <v>629</v>
      </c>
      <c r="BA274">
        <v>0.51608299999999996</v>
      </c>
      <c r="BB274">
        <v>0</v>
      </c>
      <c r="BC274">
        <v>35.435200000000002</v>
      </c>
      <c r="BD274">
        <v>0</v>
      </c>
      <c r="BF274">
        <v>35.435200000000002</v>
      </c>
      <c r="BI274">
        <v>0.29573500000000003</v>
      </c>
      <c r="BJ274">
        <v>0</v>
      </c>
      <c r="BK274">
        <v>35.435200000000002</v>
      </c>
      <c r="BL274">
        <v>4.2699999999999996</v>
      </c>
      <c r="BM274">
        <v>0.51608299999999996</v>
      </c>
      <c r="BN274">
        <v>0</v>
      </c>
      <c r="BO274">
        <v>0</v>
      </c>
      <c r="BP274">
        <v>0</v>
      </c>
      <c r="BQ274" t="s">
        <v>625</v>
      </c>
      <c r="BR274" t="s">
        <v>625</v>
      </c>
      <c r="BS274">
        <v>40.517018</v>
      </c>
      <c r="BV274" s="87">
        <v>7.2990317303213191E-3</v>
      </c>
      <c r="BW274" s="87">
        <v>0</v>
      </c>
      <c r="BX274" s="87">
        <v>0.88731315320392046</v>
      </c>
      <c r="BY274" s="87">
        <v>0.10538781506575828</v>
      </c>
      <c r="CA274" s="87">
        <v>1</v>
      </c>
      <c r="CD274">
        <v>7.2990299999999998E-3</v>
      </c>
      <c r="CG274" s="87">
        <v>-1.7303213193861633E-9</v>
      </c>
      <c r="CH274" s="102">
        <v>0</v>
      </c>
    </row>
    <row r="275" spans="1:86" x14ac:dyDescent="0.35">
      <c r="A275" t="s">
        <v>230</v>
      </c>
      <c r="B275" t="s">
        <v>239</v>
      </c>
      <c r="C275">
        <v>0</v>
      </c>
      <c r="D275">
        <v>0.25</v>
      </c>
      <c r="E275">
        <v>0</v>
      </c>
      <c r="F275">
        <v>0</v>
      </c>
      <c r="G275">
        <v>0</v>
      </c>
      <c r="H275">
        <v>0</v>
      </c>
      <c r="I275">
        <v>0</v>
      </c>
      <c r="J275">
        <v>0</v>
      </c>
      <c r="K275">
        <v>0</v>
      </c>
      <c r="L275">
        <v>0</v>
      </c>
      <c r="M275">
        <v>0</v>
      </c>
      <c r="N275">
        <v>0</v>
      </c>
      <c r="O275">
        <v>0</v>
      </c>
      <c r="P275">
        <v>14.92</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0.22</v>
      </c>
      <c r="AM275">
        <v>0</v>
      </c>
      <c r="AO275">
        <v>15.39</v>
      </c>
      <c r="AP275">
        <v>15.39</v>
      </c>
      <c r="AQ275">
        <v>7.11</v>
      </c>
      <c r="AR275">
        <v>0</v>
      </c>
      <c r="AS275">
        <v>0</v>
      </c>
      <c r="AT275" s="87">
        <v>0.46198830409356728</v>
      </c>
      <c r="AV275" t="s">
        <v>629</v>
      </c>
      <c r="BA275">
        <v>0.22</v>
      </c>
      <c r="BB275">
        <v>0</v>
      </c>
      <c r="BC275">
        <v>14.92</v>
      </c>
      <c r="BD275">
        <v>0</v>
      </c>
      <c r="BF275">
        <v>14.92</v>
      </c>
      <c r="BI275">
        <v>0.25</v>
      </c>
      <c r="BJ275">
        <v>0</v>
      </c>
      <c r="BK275">
        <v>14.92</v>
      </c>
      <c r="BL275">
        <v>0</v>
      </c>
      <c r="BM275">
        <v>0.22</v>
      </c>
      <c r="BN275">
        <v>0</v>
      </c>
      <c r="BO275">
        <v>0</v>
      </c>
      <c r="BP275">
        <v>0</v>
      </c>
      <c r="BQ275" t="s">
        <v>625</v>
      </c>
      <c r="BR275" t="s">
        <v>625</v>
      </c>
      <c r="BS275">
        <v>15.39</v>
      </c>
      <c r="BV275" s="87">
        <v>1.6244314489928524E-2</v>
      </c>
      <c r="BW275" s="87">
        <v>0</v>
      </c>
      <c r="BX275" s="87">
        <v>0.98375568551007142</v>
      </c>
      <c r="BY275" s="87">
        <v>0</v>
      </c>
      <c r="CA275" s="87">
        <v>1</v>
      </c>
      <c r="CD275">
        <v>1.62443E-2</v>
      </c>
      <c r="CG275" s="87">
        <v>-1.4489928524402673E-8</v>
      </c>
      <c r="CH275" s="102">
        <v>0</v>
      </c>
    </row>
    <row r="276" spans="1:86" x14ac:dyDescent="0.35">
      <c r="A276" t="s">
        <v>230</v>
      </c>
      <c r="B276" t="s">
        <v>237</v>
      </c>
      <c r="C276">
        <v>0</v>
      </c>
      <c r="D276">
        <v>0.4</v>
      </c>
      <c r="E276">
        <v>0</v>
      </c>
      <c r="F276">
        <v>0</v>
      </c>
      <c r="G276">
        <v>0</v>
      </c>
      <c r="H276">
        <v>0</v>
      </c>
      <c r="I276">
        <v>0</v>
      </c>
      <c r="J276">
        <v>0</v>
      </c>
      <c r="K276">
        <v>0</v>
      </c>
      <c r="L276">
        <v>0</v>
      </c>
      <c r="M276">
        <v>0</v>
      </c>
      <c r="N276">
        <v>0</v>
      </c>
      <c r="O276">
        <v>0</v>
      </c>
      <c r="P276">
        <v>15.4</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0.21</v>
      </c>
      <c r="AM276">
        <v>0</v>
      </c>
      <c r="AO276">
        <v>16.010000000000002</v>
      </c>
      <c r="AP276">
        <v>16.010000000000002</v>
      </c>
      <c r="AQ276">
        <v>11.8</v>
      </c>
      <c r="AR276">
        <v>0</v>
      </c>
      <c r="AS276">
        <v>0</v>
      </c>
      <c r="AT276" s="87">
        <v>0.73703935040599622</v>
      </c>
      <c r="AV276" t="s">
        <v>629</v>
      </c>
      <c r="BA276">
        <v>0.21</v>
      </c>
      <c r="BB276">
        <v>0</v>
      </c>
      <c r="BC276">
        <v>15.4</v>
      </c>
      <c r="BD276">
        <v>0</v>
      </c>
      <c r="BF276">
        <v>15.4</v>
      </c>
      <c r="BI276">
        <v>0.4</v>
      </c>
      <c r="BJ276">
        <v>0</v>
      </c>
      <c r="BK276">
        <v>15.4</v>
      </c>
      <c r="BL276">
        <v>0</v>
      </c>
      <c r="BM276">
        <v>0.21</v>
      </c>
      <c r="BN276">
        <v>0</v>
      </c>
      <c r="BO276">
        <v>0</v>
      </c>
      <c r="BP276">
        <v>0</v>
      </c>
      <c r="BQ276" t="s">
        <v>625</v>
      </c>
      <c r="BR276" t="s">
        <v>625</v>
      </c>
      <c r="BS276">
        <v>16.010000000000002</v>
      </c>
      <c r="BV276" s="87">
        <v>2.4984384759525295E-2</v>
      </c>
      <c r="BW276" s="87">
        <v>0</v>
      </c>
      <c r="BX276" s="87">
        <v>0.97501561524047464</v>
      </c>
      <c r="BY276" s="87">
        <v>0</v>
      </c>
      <c r="CA276" s="87">
        <v>0.99999999999999989</v>
      </c>
      <c r="CD276">
        <v>2.49844E-2</v>
      </c>
      <c r="CG276" s="87">
        <v>1.5240474705163765E-8</v>
      </c>
      <c r="CH276" s="102">
        <v>0</v>
      </c>
    </row>
    <row r="277" spans="1:86" x14ac:dyDescent="0.35">
      <c r="A277" t="s">
        <v>230</v>
      </c>
      <c r="B277" t="s">
        <v>238</v>
      </c>
      <c r="C277">
        <v>0</v>
      </c>
      <c r="D277">
        <v>6.0000000000000001E-3</v>
      </c>
      <c r="E277">
        <v>0</v>
      </c>
      <c r="F277">
        <v>0</v>
      </c>
      <c r="G277">
        <v>0</v>
      </c>
      <c r="H277">
        <v>0</v>
      </c>
      <c r="I277">
        <v>0</v>
      </c>
      <c r="J277">
        <v>0</v>
      </c>
      <c r="K277">
        <v>0</v>
      </c>
      <c r="L277">
        <v>0</v>
      </c>
      <c r="M277">
        <v>0</v>
      </c>
      <c r="N277">
        <v>0</v>
      </c>
      <c r="O277">
        <v>0</v>
      </c>
      <c r="P277">
        <v>4.41</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0.04</v>
      </c>
      <c r="AM277">
        <v>0</v>
      </c>
      <c r="AO277">
        <v>4.4560000000000004</v>
      </c>
      <c r="AP277">
        <v>4.4560000000000004</v>
      </c>
      <c r="AQ277">
        <v>3.3530000000000002</v>
      </c>
      <c r="AR277">
        <v>0</v>
      </c>
      <c r="AS277">
        <v>0</v>
      </c>
      <c r="AT277" s="87">
        <v>0.75246858168761221</v>
      </c>
      <c r="AV277" t="s">
        <v>629</v>
      </c>
      <c r="BA277">
        <v>0.04</v>
      </c>
      <c r="BB277">
        <v>0</v>
      </c>
      <c r="BC277">
        <v>4.41</v>
      </c>
      <c r="BD277">
        <v>0</v>
      </c>
      <c r="BF277">
        <v>4.41</v>
      </c>
      <c r="BI277">
        <v>6.0000000000000001E-3</v>
      </c>
      <c r="BJ277">
        <v>0</v>
      </c>
      <c r="BK277">
        <v>4.41</v>
      </c>
      <c r="BL277">
        <v>0</v>
      </c>
      <c r="BM277">
        <v>0.04</v>
      </c>
      <c r="BN277">
        <v>0</v>
      </c>
      <c r="BO277">
        <v>0</v>
      </c>
      <c r="BP277">
        <v>0</v>
      </c>
      <c r="BQ277" t="s">
        <v>625</v>
      </c>
      <c r="BR277" t="s">
        <v>625</v>
      </c>
      <c r="BS277">
        <v>4.4560000000000004</v>
      </c>
      <c r="BV277" s="87">
        <v>1.3464991023339316E-3</v>
      </c>
      <c r="BW277" s="87">
        <v>0</v>
      </c>
      <c r="BX277" s="87">
        <v>0.99865350089766602</v>
      </c>
      <c r="BY277" s="87">
        <v>0</v>
      </c>
      <c r="CA277" s="87">
        <v>1</v>
      </c>
      <c r="CD277">
        <v>1.3465E-3</v>
      </c>
      <c r="CG277" s="87">
        <v>8.9766606843101615E-10</v>
      </c>
      <c r="CH277" s="102">
        <v>0</v>
      </c>
    </row>
    <row r="278" spans="1:86" x14ac:dyDescent="0.35">
      <c r="A278" t="s">
        <v>124</v>
      </c>
      <c r="B278" t="s">
        <v>125</v>
      </c>
      <c r="C278">
        <v>0</v>
      </c>
      <c r="D278">
        <v>0</v>
      </c>
      <c r="E278">
        <v>0</v>
      </c>
      <c r="F278">
        <v>0</v>
      </c>
      <c r="G278">
        <v>0</v>
      </c>
      <c r="H278">
        <v>0</v>
      </c>
      <c r="I278">
        <v>0</v>
      </c>
      <c r="J278">
        <v>0</v>
      </c>
      <c r="K278">
        <v>0</v>
      </c>
      <c r="L278">
        <v>0</v>
      </c>
      <c r="M278">
        <v>15.400399999999999</v>
      </c>
      <c r="N278">
        <v>54.532699999999998</v>
      </c>
      <c r="O278">
        <v>0</v>
      </c>
      <c r="P278">
        <v>16.7288</v>
      </c>
      <c r="Q278">
        <v>17.220800000000001</v>
      </c>
      <c r="R278">
        <v>0</v>
      </c>
      <c r="S278">
        <v>5.6327999999999996</v>
      </c>
      <c r="T278">
        <v>0</v>
      </c>
      <c r="U278">
        <v>0</v>
      </c>
      <c r="V278">
        <v>0</v>
      </c>
      <c r="W278">
        <v>0.32</v>
      </c>
      <c r="X278">
        <v>0</v>
      </c>
      <c r="Y278">
        <v>0</v>
      </c>
      <c r="Z278">
        <v>0</v>
      </c>
      <c r="AA278">
        <v>0</v>
      </c>
      <c r="AB278">
        <v>0</v>
      </c>
      <c r="AC278">
        <v>0</v>
      </c>
      <c r="AD278">
        <v>0</v>
      </c>
      <c r="AE278">
        <v>0</v>
      </c>
      <c r="AF278">
        <v>0</v>
      </c>
      <c r="AG278">
        <v>0</v>
      </c>
      <c r="AH278">
        <v>0</v>
      </c>
      <c r="AI278">
        <v>0</v>
      </c>
      <c r="AJ278">
        <v>0</v>
      </c>
      <c r="AK278">
        <v>0</v>
      </c>
      <c r="AL278">
        <v>2.9449399999999999</v>
      </c>
      <c r="AM278">
        <v>0</v>
      </c>
      <c r="AO278">
        <v>112.78044</v>
      </c>
      <c r="AP278">
        <v>112.78044</v>
      </c>
      <c r="AQ278">
        <v>109.254</v>
      </c>
      <c r="AR278">
        <v>0</v>
      </c>
      <c r="AS278">
        <v>0</v>
      </c>
      <c r="AT278" s="87">
        <v>0.96873181200569891</v>
      </c>
      <c r="AV278" t="s">
        <v>629</v>
      </c>
      <c r="BA278">
        <v>2.9449399999999999</v>
      </c>
      <c r="BB278">
        <v>0</v>
      </c>
      <c r="BC278">
        <v>103.8827</v>
      </c>
      <c r="BD278">
        <v>5.6327999999999996</v>
      </c>
      <c r="BF278">
        <v>109.8355</v>
      </c>
      <c r="BI278">
        <v>0</v>
      </c>
      <c r="BJ278">
        <v>0</v>
      </c>
      <c r="BK278">
        <v>109.8355</v>
      </c>
      <c r="BL278">
        <v>0</v>
      </c>
      <c r="BM278">
        <v>2.9449399999999999</v>
      </c>
      <c r="BN278">
        <v>0</v>
      </c>
      <c r="BO278">
        <v>0</v>
      </c>
      <c r="BP278">
        <v>0</v>
      </c>
      <c r="BQ278" t="s">
        <v>625</v>
      </c>
      <c r="BR278" t="s">
        <v>625</v>
      </c>
      <c r="BS278">
        <v>112.78044</v>
      </c>
      <c r="BV278" s="87">
        <v>0</v>
      </c>
      <c r="BW278" s="87">
        <v>0</v>
      </c>
      <c r="BX278" s="87">
        <v>1</v>
      </c>
      <c r="BY278" s="87">
        <v>0</v>
      </c>
      <c r="CA278" s="87">
        <v>1</v>
      </c>
      <c r="CD278">
        <v>0</v>
      </c>
      <c r="CG278" s="87">
        <v>0</v>
      </c>
      <c r="CH278" s="102">
        <v>0</v>
      </c>
    </row>
    <row r="279" spans="1:86" x14ac:dyDescent="0.35">
      <c r="A279" t="s">
        <v>124</v>
      </c>
      <c r="B279" t="s">
        <v>126</v>
      </c>
      <c r="C279">
        <v>0</v>
      </c>
      <c r="D279">
        <v>0</v>
      </c>
      <c r="E279">
        <v>0</v>
      </c>
      <c r="F279">
        <v>0</v>
      </c>
      <c r="G279">
        <v>0</v>
      </c>
      <c r="H279">
        <v>0</v>
      </c>
      <c r="I279">
        <v>0</v>
      </c>
      <c r="J279">
        <v>0</v>
      </c>
      <c r="K279">
        <v>0</v>
      </c>
      <c r="L279">
        <v>0.23</v>
      </c>
      <c r="M279">
        <v>0</v>
      </c>
      <c r="N279">
        <v>0</v>
      </c>
      <c r="O279">
        <v>0</v>
      </c>
      <c r="P279">
        <v>2.25</v>
      </c>
      <c r="Q279">
        <v>0</v>
      </c>
      <c r="R279">
        <v>0</v>
      </c>
      <c r="S279">
        <v>9.56</v>
      </c>
      <c r="T279">
        <v>0</v>
      </c>
      <c r="U279">
        <v>0</v>
      </c>
      <c r="V279">
        <v>0</v>
      </c>
      <c r="W279">
        <v>0</v>
      </c>
      <c r="X279">
        <v>0</v>
      </c>
      <c r="Y279">
        <v>0</v>
      </c>
      <c r="Z279">
        <v>0</v>
      </c>
      <c r="AA279">
        <v>0</v>
      </c>
      <c r="AB279">
        <v>0</v>
      </c>
      <c r="AC279">
        <v>0.12</v>
      </c>
      <c r="AD279">
        <v>0</v>
      </c>
      <c r="AE279">
        <v>0</v>
      </c>
      <c r="AF279">
        <v>0</v>
      </c>
      <c r="AG279">
        <v>0</v>
      </c>
      <c r="AH279">
        <v>0</v>
      </c>
      <c r="AI279">
        <v>0</v>
      </c>
      <c r="AJ279">
        <v>0</v>
      </c>
      <c r="AK279">
        <v>0</v>
      </c>
      <c r="AL279">
        <v>0.11</v>
      </c>
      <c r="AM279">
        <v>0</v>
      </c>
      <c r="AO279">
        <v>12.27</v>
      </c>
      <c r="AP279">
        <v>12.27</v>
      </c>
      <c r="AQ279">
        <v>9.7650000000000006</v>
      </c>
      <c r="AR279">
        <v>0</v>
      </c>
      <c r="AS279">
        <v>0</v>
      </c>
      <c r="AT279" s="87">
        <v>0.79584352078239617</v>
      </c>
      <c r="AV279" t="s">
        <v>629</v>
      </c>
      <c r="BA279">
        <v>0.11</v>
      </c>
      <c r="BB279">
        <v>0</v>
      </c>
      <c r="BC279">
        <v>2.25</v>
      </c>
      <c r="BD279">
        <v>9.56</v>
      </c>
      <c r="BF279">
        <v>12.16</v>
      </c>
      <c r="BI279">
        <v>0</v>
      </c>
      <c r="BJ279">
        <v>0</v>
      </c>
      <c r="BK279">
        <v>11.93</v>
      </c>
      <c r="BL279">
        <v>0.23</v>
      </c>
      <c r="BM279">
        <v>0.11</v>
      </c>
      <c r="BN279">
        <v>0</v>
      </c>
      <c r="BO279">
        <v>0</v>
      </c>
      <c r="BP279">
        <v>0</v>
      </c>
      <c r="BQ279" t="s">
        <v>625</v>
      </c>
      <c r="BR279" t="s">
        <v>625</v>
      </c>
      <c r="BS279">
        <v>12.27</v>
      </c>
      <c r="BV279" s="87">
        <v>0</v>
      </c>
      <c r="BW279" s="87">
        <v>0</v>
      </c>
      <c r="BX279" s="87">
        <v>0.98125509372453135</v>
      </c>
      <c r="BY279" s="87">
        <v>1.8744906275468626E-2</v>
      </c>
      <c r="CA279" s="87">
        <v>1</v>
      </c>
      <c r="CD279">
        <v>0</v>
      </c>
      <c r="CG279" s="87">
        <v>0</v>
      </c>
      <c r="CH279" s="102">
        <v>0</v>
      </c>
    </row>
    <row r="280" spans="1:86" x14ac:dyDescent="0.35">
      <c r="A280" t="s">
        <v>124</v>
      </c>
      <c r="B280" t="s">
        <v>127</v>
      </c>
      <c r="C280">
        <v>0</v>
      </c>
      <c r="D280">
        <v>0</v>
      </c>
      <c r="E280">
        <v>0</v>
      </c>
      <c r="F280">
        <v>0</v>
      </c>
      <c r="G280">
        <v>0</v>
      </c>
      <c r="H280">
        <v>0</v>
      </c>
      <c r="I280">
        <v>0</v>
      </c>
      <c r="J280">
        <v>0</v>
      </c>
      <c r="K280">
        <v>0</v>
      </c>
      <c r="L280">
        <v>0</v>
      </c>
      <c r="M280">
        <v>0</v>
      </c>
      <c r="N280">
        <v>0</v>
      </c>
      <c r="O280">
        <v>0</v>
      </c>
      <c r="P280">
        <v>0</v>
      </c>
      <c r="Q280">
        <v>0</v>
      </c>
      <c r="R280">
        <v>4.17</v>
      </c>
      <c r="S280">
        <v>0</v>
      </c>
      <c r="T280">
        <v>0</v>
      </c>
      <c r="U280">
        <v>0</v>
      </c>
      <c r="V280">
        <v>0</v>
      </c>
      <c r="W280">
        <v>0</v>
      </c>
      <c r="X280">
        <v>0</v>
      </c>
      <c r="Y280">
        <v>0</v>
      </c>
      <c r="Z280">
        <v>0</v>
      </c>
      <c r="AA280">
        <v>0</v>
      </c>
      <c r="AB280">
        <v>0</v>
      </c>
      <c r="AC280">
        <v>0</v>
      </c>
      <c r="AD280">
        <v>0</v>
      </c>
      <c r="AE280">
        <v>0</v>
      </c>
      <c r="AF280">
        <v>9.1999999999999998E-2</v>
      </c>
      <c r="AG280">
        <v>0</v>
      </c>
      <c r="AH280">
        <v>0</v>
      </c>
      <c r="AI280">
        <v>0</v>
      </c>
      <c r="AJ280">
        <v>0</v>
      </c>
      <c r="AK280">
        <v>0</v>
      </c>
      <c r="AL280">
        <v>0.14000000000000001</v>
      </c>
      <c r="AM280">
        <v>0</v>
      </c>
      <c r="AO280">
        <v>4.4019999999999992</v>
      </c>
      <c r="AP280">
        <v>4.4019999999999992</v>
      </c>
      <c r="AQ280">
        <v>3.75</v>
      </c>
      <c r="AR280">
        <v>0</v>
      </c>
      <c r="AS280">
        <v>0</v>
      </c>
      <c r="AT280" s="87">
        <v>0.85188550658791473</v>
      </c>
      <c r="AV280" t="s">
        <v>629</v>
      </c>
      <c r="BA280">
        <v>0.23200000000000001</v>
      </c>
      <c r="BB280">
        <v>0</v>
      </c>
      <c r="BC280">
        <v>0</v>
      </c>
      <c r="BD280">
        <v>4.17</v>
      </c>
      <c r="BF280">
        <v>4.17</v>
      </c>
      <c r="BI280">
        <v>0</v>
      </c>
      <c r="BJ280">
        <v>0</v>
      </c>
      <c r="BK280">
        <v>4.17</v>
      </c>
      <c r="BL280">
        <v>0</v>
      </c>
      <c r="BM280">
        <v>0.23200000000000001</v>
      </c>
      <c r="BN280">
        <v>0</v>
      </c>
      <c r="BO280">
        <v>0</v>
      </c>
      <c r="BP280">
        <v>0</v>
      </c>
      <c r="BQ280" t="s">
        <v>625</v>
      </c>
      <c r="BR280" t="s">
        <v>625</v>
      </c>
      <c r="BS280">
        <v>4.4020000000000001</v>
      </c>
      <c r="BV280" s="87">
        <v>0</v>
      </c>
      <c r="BW280" s="87">
        <v>0</v>
      </c>
      <c r="BX280" s="87">
        <v>1</v>
      </c>
      <c r="BY280" s="87">
        <v>0</v>
      </c>
      <c r="CA280" s="87">
        <v>1</v>
      </c>
      <c r="CD280">
        <v>0</v>
      </c>
      <c r="CG280" s="87">
        <v>0</v>
      </c>
      <c r="CH280" s="102">
        <v>0</v>
      </c>
    </row>
    <row r="281" spans="1:86" x14ac:dyDescent="0.35">
      <c r="A281" t="s">
        <v>515</v>
      </c>
      <c r="B281" t="s">
        <v>560</v>
      </c>
      <c r="C281">
        <v>0</v>
      </c>
      <c r="D281">
        <v>0.62</v>
      </c>
      <c r="E281">
        <v>0</v>
      </c>
      <c r="F281">
        <v>0</v>
      </c>
      <c r="G281">
        <v>0</v>
      </c>
      <c r="H281">
        <v>0</v>
      </c>
      <c r="I281">
        <v>0</v>
      </c>
      <c r="J281">
        <v>0</v>
      </c>
      <c r="K281">
        <v>0</v>
      </c>
      <c r="L281">
        <v>0</v>
      </c>
      <c r="M281">
        <v>5.633</v>
      </c>
      <c r="N281">
        <v>0</v>
      </c>
      <c r="O281">
        <v>0</v>
      </c>
      <c r="P281">
        <v>16.305</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0.46800000000000003</v>
      </c>
      <c r="AM281">
        <v>0</v>
      </c>
      <c r="AO281">
        <v>23.026</v>
      </c>
      <c r="AP281">
        <v>23.026</v>
      </c>
      <c r="AQ281">
        <v>17.16</v>
      </c>
      <c r="AR281">
        <v>0</v>
      </c>
      <c r="AS281">
        <v>0</v>
      </c>
      <c r="AT281" s="87">
        <v>0.74524450621037086</v>
      </c>
      <c r="AV281" t="s">
        <v>629</v>
      </c>
      <c r="BA281">
        <v>0.46800000000000003</v>
      </c>
      <c r="BB281">
        <v>0</v>
      </c>
      <c r="BC281">
        <v>21.937999999999999</v>
      </c>
      <c r="BD281">
        <v>0</v>
      </c>
      <c r="BF281">
        <v>21.937999999999999</v>
      </c>
      <c r="BI281">
        <v>0.62</v>
      </c>
      <c r="BJ281">
        <v>0</v>
      </c>
      <c r="BK281">
        <v>21.937999999999999</v>
      </c>
      <c r="BL281">
        <v>0</v>
      </c>
      <c r="BM281">
        <v>0.46800000000000003</v>
      </c>
      <c r="BN281">
        <v>0</v>
      </c>
      <c r="BO281">
        <v>0</v>
      </c>
      <c r="BP281">
        <v>0</v>
      </c>
      <c r="BQ281" t="s">
        <v>625</v>
      </c>
      <c r="BR281" t="s">
        <v>625</v>
      </c>
      <c r="BS281">
        <v>23.026</v>
      </c>
      <c r="BV281" s="87">
        <v>2.6926083557717362E-2</v>
      </c>
      <c r="BW281" s="87">
        <v>0</v>
      </c>
      <c r="BX281" s="87">
        <v>0.97307391644228258</v>
      </c>
      <c r="BY281" s="87">
        <v>0</v>
      </c>
      <c r="CA281" s="87">
        <v>1</v>
      </c>
      <c r="CD281">
        <v>2.6926100000000001E-2</v>
      </c>
      <c r="CG281" s="87">
        <v>1.6442282639583805E-8</v>
      </c>
      <c r="CH281" s="102">
        <v>0</v>
      </c>
    </row>
    <row r="282" spans="1:86" x14ac:dyDescent="0.35">
      <c r="A282" t="s">
        <v>515</v>
      </c>
      <c r="B282" t="s">
        <v>552</v>
      </c>
      <c r="C282">
        <v>0</v>
      </c>
      <c r="D282">
        <v>0</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0.7</v>
      </c>
      <c r="AM282">
        <v>6.2</v>
      </c>
      <c r="AO282">
        <v>0.7</v>
      </c>
      <c r="AP282">
        <v>6.9</v>
      </c>
      <c r="AQ282">
        <v>4.4000000000000004</v>
      </c>
      <c r="AR282">
        <v>0</v>
      </c>
      <c r="AS282">
        <v>0</v>
      </c>
      <c r="AT282" s="87">
        <v>0.63768115942028991</v>
      </c>
      <c r="AV282" t="s">
        <v>629</v>
      </c>
      <c r="BA282">
        <v>0.7</v>
      </c>
      <c r="BB282">
        <v>0</v>
      </c>
      <c r="BC282">
        <v>0</v>
      </c>
      <c r="BD282">
        <v>0</v>
      </c>
      <c r="BF282">
        <v>0</v>
      </c>
      <c r="BI282">
        <v>0</v>
      </c>
      <c r="BJ282">
        <v>0</v>
      </c>
      <c r="BK282">
        <v>0</v>
      </c>
      <c r="BL282">
        <v>0</v>
      </c>
      <c r="BM282">
        <v>0.7</v>
      </c>
      <c r="BN282">
        <v>0</v>
      </c>
      <c r="BO282">
        <v>0</v>
      </c>
      <c r="BP282">
        <v>6.2</v>
      </c>
      <c r="BQ282">
        <v>6.3E-2</v>
      </c>
      <c r="BR282">
        <v>0</v>
      </c>
      <c r="BS282">
        <v>6.9</v>
      </c>
      <c r="BV282" s="87">
        <v>5.6608695652173914E-4</v>
      </c>
      <c r="BW282" s="87">
        <v>0.89798463768115944</v>
      </c>
      <c r="BX282" s="87">
        <v>0.10144927536231883</v>
      </c>
      <c r="BY282" s="87">
        <v>0</v>
      </c>
      <c r="CA282" s="87">
        <v>1</v>
      </c>
      <c r="CD282">
        <v>5.6608699999999995E-4</v>
      </c>
      <c r="CG282" s="87">
        <v>4.3478260813682723E-11</v>
      </c>
      <c r="CH282" s="102">
        <v>0</v>
      </c>
    </row>
    <row r="283" spans="1:86" x14ac:dyDescent="0.35">
      <c r="A283" t="s">
        <v>515</v>
      </c>
      <c r="B283" t="s">
        <v>551</v>
      </c>
      <c r="C283">
        <v>0</v>
      </c>
      <c r="D283">
        <v>0.3</v>
      </c>
      <c r="E283">
        <v>0</v>
      </c>
      <c r="F283">
        <v>0</v>
      </c>
      <c r="G283">
        <v>0</v>
      </c>
      <c r="H283">
        <v>0</v>
      </c>
      <c r="I283">
        <v>0</v>
      </c>
      <c r="J283">
        <v>0</v>
      </c>
      <c r="K283">
        <v>0</v>
      </c>
      <c r="L283">
        <v>0</v>
      </c>
      <c r="M283">
        <v>0</v>
      </c>
      <c r="N283">
        <v>0</v>
      </c>
      <c r="O283">
        <v>0</v>
      </c>
      <c r="P283">
        <v>0</v>
      </c>
      <c r="Q283">
        <v>8.8000000000000007</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0.13</v>
      </c>
      <c r="AM283">
        <v>0</v>
      </c>
      <c r="AO283">
        <v>9.2300000000000022</v>
      </c>
      <c r="AP283">
        <v>9.2300000000000022</v>
      </c>
      <c r="AQ283">
        <v>6.8440000000000003</v>
      </c>
      <c r="AR283">
        <v>0</v>
      </c>
      <c r="AS283">
        <v>0</v>
      </c>
      <c r="AT283" s="87">
        <v>0.74149512459371603</v>
      </c>
      <c r="AV283" t="s">
        <v>629</v>
      </c>
      <c r="BA283">
        <v>0.13</v>
      </c>
      <c r="BB283">
        <v>0</v>
      </c>
      <c r="BC283">
        <v>8.8000000000000007</v>
      </c>
      <c r="BD283">
        <v>0</v>
      </c>
      <c r="BF283">
        <v>8.8000000000000007</v>
      </c>
      <c r="BI283">
        <v>0.3</v>
      </c>
      <c r="BJ283">
        <v>0</v>
      </c>
      <c r="BK283">
        <v>8.8000000000000007</v>
      </c>
      <c r="BL283">
        <v>0</v>
      </c>
      <c r="BM283">
        <v>0.13</v>
      </c>
      <c r="BN283">
        <v>0</v>
      </c>
      <c r="BO283">
        <v>0</v>
      </c>
      <c r="BP283">
        <v>0</v>
      </c>
      <c r="BQ283" t="s">
        <v>625</v>
      </c>
      <c r="BR283" t="s">
        <v>625</v>
      </c>
      <c r="BS283">
        <v>9.2300000000000022</v>
      </c>
      <c r="BV283" s="87">
        <v>3.2502708559046578E-2</v>
      </c>
      <c r="BW283" s="87">
        <v>0</v>
      </c>
      <c r="BX283" s="87">
        <v>0.96749729144095331</v>
      </c>
      <c r="BY283" s="87">
        <v>0</v>
      </c>
      <c r="CA283" s="87">
        <v>0.99999999999999989</v>
      </c>
      <c r="CD283">
        <v>3.2502700000000002E-2</v>
      </c>
      <c r="CG283" s="87">
        <v>-8.559046575651319E-9</v>
      </c>
      <c r="CH283" s="102">
        <v>0</v>
      </c>
    </row>
    <row r="284" spans="1:86" x14ac:dyDescent="0.35">
      <c r="A284" t="s">
        <v>515</v>
      </c>
      <c r="B284" t="s">
        <v>533</v>
      </c>
      <c r="C284">
        <v>0</v>
      </c>
      <c r="D284">
        <v>0.14000000000000001</v>
      </c>
      <c r="E284">
        <v>0</v>
      </c>
      <c r="F284">
        <v>0</v>
      </c>
      <c r="G284">
        <v>0</v>
      </c>
      <c r="H284">
        <v>0</v>
      </c>
      <c r="I284">
        <v>0</v>
      </c>
      <c r="J284">
        <v>0</v>
      </c>
      <c r="K284">
        <v>0</v>
      </c>
      <c r="L284">
        <v>0</v>
      </c>
      <c r="M284">
        <v>0</v>
      </c>
      <c r="N284">
        <v>0</v>
      </c>
      <c r="O284">
        <v>0</v>
      </c>
      <c r="P284">
        <v>0</v>
      </c>
      <c r="Q284">
        <v>0</v>
      </c>
      <c r="R284">
        <v>0</v>
      </c>
      <c r="S284">
        <v>14.9</v>
      </c>
      <c r="T284">
        <v>0</v>
      </c>
      <c r="U284">
        <v>0</v>
      </c>
      <c r="V284">
        <v>0</v>
      </c>
      <c r="W284">
        <v>0</v>
      </c>
      <c r="X284">
        <v>0</v>
      </c>
      <c r="Y284">
        <v>0</v>
      </c>
      <c r="Z284">
        <v>0</v>
      </c>
      <c r="AA284">
        <v>0</v>
      </c>
      <c r="AB284">
        <v>0</v>
      </c>
      <c r="AC284">
        <v>0</v>
      </c>
      <c r="AD284">
        <v>0</v>
      </c>
      <c r="AE284">
        <v>0</v>
      </c>
      <c r="AF284">
        <v>0</v>
      </c>
      <c r="AG284">
        <v>0</v>
      </c>
      <c r="AH284">
        <v>0</v>
      </c>
      <c r="AI284">
        <v>0</v>
      </c>
      <c r="AJ284">
        <v>0</v>
      </c>
      <c r="AK284">
        <v>0</v>
      </c>
      <c r="AL284">
        <v>0.11700000000000001</v>
      </c>
      <c r="AM284">
        <v>0</v>
      </c>
      <c r="AO284">
        <v>15.157000000000002</v>
      </c>
      <c r="AP284">
        <v>15.157000000000002</v>
      </c>
      <c r="AQ284">
        <v>11.52</v>
      </c>
      <c r="AR284">
        <v>0</v>
      </c>
      <c r="AS284">
        <v>0</v>
      </c>
      <c r="AT284" s="87">
        <v>0.76004486375931901</v>
      </c>
      <c r="AV284" t="s">
        <v>629</v>
      </c>
      <c r="BA284">
        <v>0.11700000000000001</v>
      </c>
      <c r="BB284">
        <v>0</v>
      </c>
      <c r="BC284">
        <v>0</v>
      </c>
      <c r="BD284">
        <v>14.9</v>
      </c>
      <c r="BF284">
        <v>14.9</v>
      </c>
      <c r="BI284">
        <v>0.14000000000000001</v>
      </c>
      <c r="BJ284">
        <v>0</v>
      </c>
      <c r="BK284">
        <v>14.9</v>
      </c>
      <c r="BL284">
        <v>0</v>
      </c>
      <c r="BM284">
        <v>0.11700000000000001</v>
      </c>
      <c r="BN284">
        <v>0</v>
      </c>
      <c r="BO284">
        <v>0</v>
      </c>
      <c r="BP284">
        <v>0</v>
      </c>
      <c r="BQ284" t="s">
        <v>625</v>
      </c>
      <c r="BR284" t="s">
        <v>625</v>
      </c>
      <c r="BS284">
        <v>15.157000000000002</v>
      </c>
      <c r="BV284" s="87">
        <v>9.2366563304083927E-3</v>
      </c>
      <c r="BW284" s="87">
        <v>0</v>
      </c>
      <c r="BX284" s="87">
        <v>0.99076334366959162</v>
      </c>
      <c r="BY284" s="87">
        <v>0</v>
      </c>
      <c r="CA284" s="87">
        <v>1</v>
      </c>
      <c r="CD284">
        <v>9.2366600000000007E-3</v>
      </c>
      <c r="CG284" s="87">
        <v>3.6695916080103919E-9</v>
      </c>
      <c r="CH284" s="102">
        <v>0</v>
      </c>
    </row>
    <row r="285" spans="1:86" x14ac:dyDescent="0.35">
      <c r="A285" t="s">
        <v>515</v>
      </c>
      <c r="B285" t="s">
        <v>556</v>
      </c>
      <c r="C285">
        <v>0</v>
      </c>
      <c r="D285">
        <v>0.12</v>
      </c>
      <c r="E285">
        <v>0</v>
      </c>
      <c r="F285">
        <v>0</v>
      </c>
      <c r="G285">
        <v>0</v>
      </c>
      <c r="H285">
        <v>0</v>
      </c>
      <c r="I285">
        <v>0</v>
      </c>
      <c r="J285">
        <v>0</v>
      </c>
      <c r="K285">
        <v>0</v>
      </c>
      <c r="L285">
        <v>0</v>
      </c>
      <c r="M285">
        <v>0</v>
      </c>
      <c r="N285">
        <v>0</v>
      </c>
      <c r="O285">
        <v>0</v>
      </c>
      <c r="P285">
        <v>0</v>
      </c>
      <c r="Q285">
        <v>0</v>
      </c>
      <c r="R285">
        <v>1.1000000000000001</v>
      </c>
      <c r="S285">
        <v>20.835999999999999</v>
      </c>
      <c r="T285">
        <v>0</v>
      </c>
      <c r="U285">
        <v>0</v>
      </c>
      <c r="V285">
        <v>0</v>
      </c>
      <c r="W285">
        <v>0</v>
      </c>
      <c r="X285">
        <v>0</v>
      </c>
      <c r="Y285">
        <v>0</v>
      </c>
      <c r="Z285">
        <v>0</v>
      </c>
      <c r="AA285">
        <v>0</v>
      </c>
      <c r="AB285">
        <v>0</v>
      </c>
      <c r="AC285">
        <v>0</v>
      </c>
      <c r="AD285">
        <v>0</v>
      </c>
      <c r="AE285">
        <v>0</v>
      </c>
      <c r="AF285">
        <v>0</v>
      </c>
      <c r="AG285">
        <v>0</v>
      </c>
      <c r="AH285">
        <v>0</v>
      </c>
      <c r="AI285">
        <v>0</v>
      </c>
      <c r="AJ285">
        <v>0</v>
      </c>
      <c r="AK285">
        <v>0</v>
      </c>
      <c r="AL285">
        <v>0.42</v>
      </c>
      <c r="AM285">
        <v>0</v>
      </c>
      <c r="AO285">
        <v>22.475999999999999</v>
      </c>
      <c r="AP285">
        <v>22.475999999999999</v>
      </c>
      <c r="AQ285">
        <v>17.699000000000002</v>
      </c>
      <c r="AR285">
        <v>0</v>
      </c>
      <c r="AS285">
        <v>0</v>
      </c>
      <c r="AT285" s="87">
        <v>0.78746218188289741</v>
      </c>
      <c r="AV285" t="s">
        <v>629</v>
      </c>
      <c r="BA285">
        <v>0.42</v>
      </c>
      <c r="BB285">
        <v>0</v>
      </c>
      <c r="BC285">
        <v>0</v>
      </c>
      <c r="BD285">
        <v>21.936</v>
      </c>
      <c r="BF285">
        <v>21.936</v>
      </c>
      <c r="BI285">
        <v>0.12</v>
      </c>
      <c r="BJ285">
        <v>0</v>
      </c>
      <c r="BK285">
        <v>21.936</v>
      </c>
      <c r="BL285">
        <v>0</v>
      </c>
      <c r="BM285">
        <v>0.42</v>
      </c>
      <c r="BN285">
        <v>0</v>
      </c>
      <c r="BO285">
        <v>0</v>
      </c>
      <c r="BP285">
        <v>0</v>
      </c>
      <c r="BQ285" t="s">
        <v>625</v>
      </c>
      <c r="BR285" t="s">
        <v>625</v>
      </c>
      <c r="BS285">
        <v>22.476000000000003</v>
      </c>
      <c r="BV285" s="87">
        <v>5.3390282968499726E-3</v>
      </c>
      <c r="BW285" s="87">
        <v>0</v>
      </c>
      <c r="BX285" s="87">
        <v>0.99466097170314993</v>
      </c>
      <c r="BY285" s="87">
        <v>0</v>
      </c>
      <c r="CA285" s="87">
        <v>0.99999999999999989</v>
      </c>
      <c r="CD285">
        <v>5.3390299999999998E-3</v>
      </c>
      <c r="CG285" s="87">
        <v>1.7031500272601807E-9</v>
      </c>
      <c r="CH285" s="102">
        <v>0</v>
      </c>
    </row>
    <row r="286" spans="1:86" x14ac:dyDescent="0.35">
      <c r="A286" t="s">
        <v>515</v>
      </c>
      <c r="B286" t="s">
        <v>516</v>
      </c>
      <c r="C286">
        <v>0</v>
      </c>
      <c r="D286">
        <v>1.768</v>
      </c>
      <c r="E286">
        <v>0</v>
      </c>
      <c r="F286">
        <v>0</v>
      </c>
      <c r="G286">
        <v>0</v>
      </c>
      <c r="H286">
        <v>0</v>
      </c>
      <c r="I286">
        <v>0</v>
      </c>
      <c r="J286">
        <v>0</v>
      </c>
      <c r="K286">
        <v>0</v>
      </c>
      <c r="L286">
        <v>0</v>
      </c>
      <c r="M286">
        <v>0</v>
      </c>
      <c r="N286">
        <v>13.12</v>
      </c>
      <c r="O286">
        <v>0</v>
      </c>
      <c r="P286">
        <v>0</v>
      </c>
      <c r="Q286">
        <v>8.657</v>
      </c>
      <c r="R286">
        <v>0.48599999999999999</v>
      </c>
      <c r="S286">
        <v>0</v>
      </c>
      <c r="T286">
        <v>0</v>
      </c>
      <c r="U286">
        <v>0</v>
      </c>
      <c r="V286">
        <v>0</v>
      </c>
      <c r="W286">
        <v>0</v>
      </c>
      <c r="X286">
        <v>0</v>
      </c>
      <c r="Y286">
        <v>0</v>
      </c>
      <c r="Z286">
        <v>0</v>
      </c>
      <c r="AA286">
        <v>0</v>
      </c>
      <c r="AB286">
        <v>0</v>
      </c>
      <c r="AC286">
        <v>0</v>
      </c>
      <c r="AD286">
        <v>0</v>
      </c>
      <c r="AE286">
        <v>0</v>
      </c>
      <c r="AF286">
        <v>0</v>
      </c>
      <c r="AG286">
        <v>0</v>
      </c>
      <c r="AH286">
        <v>0</v>
      </c>
      <c r="AI286">
        <v>1.8680000000000001</v>
      </c>
      <c r="AJ286">
        <v>0</v>
      </c>
      <c r="AK286">
        <v>0</v>
      </c>
      <c r="AL286">
        <v>0.54600000000000004</v>
      </c>
      <c r="AM286">
        <v>0</v>
      </c>
      <c r="AO286">
        <v>26.445</v>
      </c>
      <c r="AP286">
        <v>26.445</v>
      </c>
      <c r="AQ286">
        <v>16.675999999999998</v>
      </c>
      <c r="AR286">
        <v>0</v>
      </c>
      <c r="AS286">
        <v>0</v>
      </c>
      <c r="AT286" s="87">
        <v>0.63059179429003587</v>
      </c>
      <c r="AV286" t="s">
        <v>629</v>
      </c>
      <c r="BA286">
        <v>0.54600000000000004</v>
      </c>
      <c r="BB286">
        <v>0</v>
      </c>
      <c r="BC286">
        <v>21.777000000000001</v>
      </c>
      <c r="BD286">
        <v>0.48599999999999999</v>
      </c>
      <c r="BF286">
        <v>22.263000000000002</v>
      </c>
      <c r="BI286">
        <v>1.768</v>
      </c>
      <c r="BJ286">
        <v>0</v>
      </c>
      <c r="BK286">
        <v>22.263000000000002</v>
      </c>
      <c r="BL286">
        <v>1.8680000000000001</v>
      </c>
      <c r="BM286">
        <v>0.54600000000000004</v>
      </c>
      <c r="BN286">
        <v>0</v>
      </c>
      <c r="BO286">
        <v>0</v>
      </c>
      <c r="BP286">
        <v>0</v>
      </c>
      <c r="BQ286" t="s">
        <v>625</v>
      </c>
      <c r="BR286" t="s">
        <v>625</v>
      </c>
      <c r="BS286">
        <v>26.445</v>
      </c>
      <c r="BV286" s="87">
        <v>6.6855738324825109E-2</v>
      </c>
      <c r="BW286" s="87">
        <v>0</v>
      </c>
      <c r="BX286" s="87">
        <v>0.86250709018718097</v>
      </c>
      <c r="BY286" s="87">
        <v>7.0637171487993949E-2</v>
      </c>
      <c r="CA286" s="87">
        <v>1</v>
      </c>
      <c r="CD286">
        <v>6.6855700000000004E-2</v>
      </c>
      <c r="CG286" s="87">
        <v>-3.8324825105129356E-8</v>
      </c>
      <c r="CH286" s="102">
        <v>0</v>
      </c>
    </row>
    <row r="287" spans="1:86" x14ac:dyDescent="0.35">
      <c r="A287" t="s">
        <v>515</v>
      </c>
      <c r="B287" t="s">
        <v>561</v>
      </c>
      <c r="C287">
        <v>0</v>
      </c>
      <c r="D287">
        <v>0.7</v>
      </c>
      <c r="E287">
        <v>0</v>
      </c>
      <c r="F287">
        <v>0</v>
      </c>
      <c r="G287">
        <v>0</v>
      </c>
      <c r="H287">
        <v>0</v>
      </c>
      <c r="I287">
        <v>0</v>
      </c>
      <c r="J287">
        <v>0</v>
      </c>
      <c r="K287">
        <v>0</v>
      </c>
      <c r="L287">
        <v>0</v>
      </c>
      <c r="M287">
        <v>0</v>
      </c>
      <c r="N287">
        <v>0</v>
      </c>
      <c r="O287">
        <v>0</v>
      </c>
      <c r="P287">
        <v>42.298999999999999</v>
      </c>
      <c r="Q287">
        <v>0</v>
      </c>
      <c r="R287">
        <v>0</v>
      </c>
      <c r="S287">
        <v>2.681</v>
      </c>
      <c r="T287">
        <v>0</v>
      </c>
      <c r="U287">
        <v>0</v>
      </c>
      <c r="V287">
        <v>0</v>
      </c>
      <c r="W287">
        <v>0</v>
      </c>
      <c r="X287">
        <v>0</v>
      </c>
      <c r="Y287">
        <v>0</v>
      </c>
      <c r="Z287">
        <v>0</v>
      </c>
      <c r="AA287">
        <v>0</v>
      </c>
      <c r="AB287">
        <v>0</v>
      </c>
      <c r="AC287">
        <v>0</v>
      </c>
      <c r="AD287">
        <v>0</v>
      </c>
      <c r="AE287">
        <v>0</v>
      </c>
      <c r="AF287">
        <v>0</v>
      </c>
      <c r="AG287">
        <v>0</v>
      </c>
      <c r="AH287">
        <v>0</v>
      </c>
      <c r="AI287">
        <v>0</v>
      </c>
      <c r="AJ287">
        <v>0</v>
      </c>
      <c r="AK287">
        <v>0</v>
      </c>
      <c r="AL287">
        <v>0.82499999999999996</v>
      </c>
      <c r="AM287">
        <v>0</v>
      </c>
      <c r="AO287">
        <v>46.505000000000003</v>
      </c>
      <c r="AP287">
        <v>46.505000000000003</v>
      </c>
      <c r="AQ287">
        <v>32.960999999999999</v>
      </c>
      <c r="AR287">
        <v>0</v>
      </c>
      <c r="AS287">
        <v>0</v>
      </c>
      <c r="AT287" s="87">
        <v>0.70876249865605845</v>
      </c>
      <c r="AV287" t="s">
        <v>629</v>
      </c>
      <c r="BA287">
        <v>0.82499999999999996</v>
      </c>
      <c r="BB287">
        <v>0</v>
      </c>
      <c r="BC287">
        <v>42.298999999999999</v>
      </c>
      <c r="BD287">
        <v>2.681</v>
      </c>
      <c r="BF287">
        <v>44.98</v>
      </c>
      <c r="BI287">
        <v>0.7</v>
      </c>
      <c r="BJ287">
        <v>0</v>
      </c>
      <c r="BK287">
        <v>44.98</v>
      </c>
      <c r="BL287">
        <v>0</v>
      </c>
      <c r="BM287">
        <v>0.82499999999999996</v>
      </c>
      <c r="BN287">
        <v>0</v>
      </c>
      <c r="BO287">
        <v>0</v>
      </c>
      <c r="BP287">
        <v>0</v>
      </c>
      <c r="BQ287" t="s">
        <v>625</v>
      </c>
      <c r="BR287" t="s">
        <v>625</v>
      </c>
      <c r="BS287">
        <v>46.505000000000003</v>
      </c>
      <c r="BV287" s="87">
        <v>1.5052144930652616E-2</v>
      </c>
      <c r="BW287" s="87">
        <v>0</v>
      </c>
      <c r="BX287" s="87">
        <v>0.98494785506934734</v>
      </c>
      <c r="BY287" s="87">
        <v>0</v>
      </c>
      <c r="CA287" s="87">
        <v>1</v>
      </c>
      <c r="CD287">
        <v>1.5052100000000001E-2</v>
      </c>
      <c r="CG287" s="87">
        <v>-4.4930652615127187E-8</v>
      </c>
      <c r="CH287" s="102">
        <v>0</v>
      </c>
    </row>
    <row r="288" spans="1:86" x14ac:dyDescent="0.35">
      <c r="A288" t="s">
        <v>515</v>
      </c>
      <c r="B288" t="s">
        <v>522</v>
      </c>
      <c r="C288">
        <v>0</v>
      </c>
      <c r="D288">
        <v>0.8</v>
      </c>
      <c r="E288">
        <v>0</v>
      </c>
      <c r="F288">
        <v>0</v>
      </c>
      <c r="G288">
        <v>0</v>
      </c>
      <c r="H288">
        <v>0</v>
      </c>
      <c r="I288">
        <v>0</v>
      </c>
      <c r="J288">
        <v>0</v>
      </c>
      <c r="K288">
        <v>0</v>
      </c>
      <c r="L288">
        <v>0</v>
      </c>
      <c r="M288">
        <v>11</v>
      </c>
      <c r="N288">
        <v>0</v>
      </c>
      <c r="O288">
        <v>12</v>
      </c>
      <c r="P288">
        <v>26.3</v>
      </c>
      <c r="Q288">
        <v>0</v>
      </c>
      <c r="R288">
        <v>0</v>
      </c>
      <c r="S288">
        <v>0</v>
      </c>
      <c r="T288">
        <v>0</v>
      </c>
      <c r="U288">
        <v>0</v>
      </c>
      <c r="V288">
        <v>0</v>
      </c>
      <c r="W288">
        <v>0</v>
      </c>
      <c r="X288">
        <v>0</v>
      </c>
      <c r="Y288">
        <v>0</v>
      </c>
      <c r="Z288">
        <v>0</v>
      </c>
      <c r="AA288">
        <v>0</v>
      </c>
      <c r="AB288">
        <v>0</v>
      </c>
      <c r="AC288">
        <v>0</v>
      </c>
      <c r="AD288">
        <v>0</v>
      </c>
      <c r="AE288">
        <v>0</v>
      </c>
      <c r="AF288">
        <v>0</v>
      </c>
      <c r="AG288">
        <v>0</v>
      </c>
      <c r="AH288">
        <v>0</v>
      </c>
      <c r="AI288">
        <v>9.1</v>
      </c>
      <c r="AJ288">
        <v>0</v>
      </c>
      <c r="AK288">
        <v>0</v>
      </c>
      <c r="AL288">
        <v>0.9</v>
      </c>
      <c r="AM288">
        <v>0</v>
      </c>
      <c r="AO288">
        <v>60.1</v>
      </c>
      <c r="AP288">
        <v>60.1</v>
      </c>
      <c r="AQ288">
        <v>44</v>
      </c>
      <c r="AR288">
        <v>0</v>
      </c>
      <c r="AS288">
        <v>0</v>
      </c>
      <c r="AT288" s="87">
        <v>0.73211314475873546</v>
      </c>
      <c r="AV288" t="s">
        <v>629</v>
      </c>
      <c r="BA288">
        <v>0.9</v>
      </c>
      <c r="BB288">
        <v>0</v>
      </c>
      <c r="BC288">
        <v>49.3</v>
      </c>
      <c r="BD288">
        <v>0</v>
      </c>
      <c r="BF288">
        <v>49.3</v>
      </c>
      <c r="BI288">
        <v>0.8</v>
      </c>
      <c r="BJ288">
        <v>0</v>
      </c>
      <c r="BK288">
        <v>49.3</v>
      </c>
      <c r="BL288">
        <v>9.1</v>
      </c>
      <c r="BM288">
        <v>0.9</v>
      </c>
      <c r="BN288">
        <v>0</v>
      </c>
      <c r="BO288">
        <v>0</v>
      </c>
      <c r="BP288">
        <v>0</v>
      </c>
      <c r="BQ288" t="s">
        <v>625</v>
      </c>
      <c r="BR288" t="s">
        <v>625</v>
      </c>
      <c r="BS288">
        <v>60.099999999999994</v>
      </c>
      <c r="BV288" s="87">
        <v>1.3311148086522465E-2</v>
      </c>
      <c r="BW288" s="87">
        <v>0</v>
      </c>
      <c r="BX288" s="87">
        <v>0.83527454242928456</v>
      </c>
      <c r="BY288" s="87">
        <v>0.15141430948419302</v>
      </c>
      <c r="CA288" s="87">
        <v>1</v>
      </c>
      <c r="CD288">
        <v>1.3311099999999999E-2</v>
      </c>
      <c r="CG288" s="87">
        <v>-4.8086522465295989E-8</v>
      </c>
      <c r="CH288" s="102">
        <v>0</v>
      </c>
    </row>
    <row r="289" spans="1:86" x14ac:dyDescent="0.35">
      <c r="A289" t="s">
        <v>515</v>
      </c>
      <c r="B289" t="s">
        <v>539</v>
      </c>
      <c r="C289">
        <v>0</v>
      </c>
      <c r="D289">
        <v>2.3E-2</v>
      </c>
      <c r="E289">
        <v>0</v>
      </c>
      <c r="F289">
        <v>0</v>
      </c>
      <c r="G289">
        <v>0</v>
      </c>
      <c r="H289">
        <v>0</v>
      </c>
      <c r="I289">
        <v>0</v>
      </c>
      <c r="J289">
        <v>0</v>
      </c>
      <c r="K289">
        <v>0</v>
      </c>
      <c r="L289">
        <v>0</v>
      </c>
      <c r="M289">
        <v>0</v>
      </c>
      <c r="N289">
        <v>0</v>
      </c>
      <c r="O289">
        <v>0</v>
      </c>
      <c r="P289">
        <v>0</v>
      </c>
      <c r="Q289">
        <v>0</v>
      </c>
      <c r="R289">
        <v>0</v>
      </c>
      <c r="S289">
        <v>1.8979999999999999</v>
      </c>
      <c r="T289">
        <v>0</v>
      </c>
      <c r="U289">
        <v>0</v>
      </c>
      <c r="V289">
        <v>0</v>
      </c>
      <c r="W289">
        <v>0</v>
      </c>
      <c r="X289">
        <v>0</v>
      </c>
      <c r="Y289">
        <v>0</v>
      </c>
      <c r="Z289">
        <v>0</v>
      </c>
      <c r="AA289">
        <v>0</v>
      </c>
      <c r="AB289">
        <v>0</v>
      </c>
      <c r="AC289">
        <v>0</v>
      </c>
      <c r="AD289">
        <v>0</v>
      </c>
      <c r="AE289">
        <v>0</v>
      </c>
      <c r="AF289">
        <v>0</v>
      </c>
      <c r="AG289">
        <v>0</v>
      </c>
      <c r="AH289">
        <v>0</v>
      </c>
      <c r="AI289">
        <v>0</v>
      </c>
      <c r="AJ289">
        <v>0</v>
      </c>
      <c r="AK289">
        <v>0</v>
      </c>
      <c r="AL289">
        <v>3.6999999999999998E-2</v>
      </c>
      <c r="AM289">
        <v>0</v>
      </c>
      <c r="AO289">
        <v>1.9579999999999997</v>
      </c>
      <c r="AP289">
        <v>1.9579999999999997</v>
      </c>
      <c r="AQ289">
        <v>1.329</v>
      </c>
      <c r="AR289">
        <v>0</v>
      </c>
      <c r="AS289">
        <v>0</v>
      </c>
      <c r="AT289" s="87">
        <v>0.67875383043922377</v>
      </c>
      <c r="AV289" t="s">
        <v>629</v>
      </c>
      <c r="BA289">
        <v>3.6999999999999998E-2</v>
      </c>
      <c r="BB289">
        <v>0</v>
      </c>
      <c r="BC289">
        <v>0</v>
      </c>
      <c r="BD289">
        <v>1.8979999999999999</v>
      </c>
      <c r="BF289">
        <v>1.8979999999999999</v>
      </c>
      <c r="BI289">
        <v>2.3E-2</v>
      </c>
      <c r="BJ289">
        <v>0</v>
      </c>
      <c r="BK289">
        <v>1.8979999999999999</v>
      </c>
      <c r="BL289">
        <v>0</v>
      </c>
      <c r="BM289">
        <v>3.6999999999999998E-2</v>
      </c>
      <c r="BN289">
        <v>0</v>
      </c>
      <c r="BO289">
        <v>0</v>
      </c>
      <c r="BP289">
        <v>0</v>
      </c>
      <c r="BQ289" t="s">
        <v>625</v>
      </c>
      <c r="BR289" t="s">
        <v>625</v>
      </c>
      <c r="BS289">
        <v>1.9579999999999997</v>
      </c>
      <c r="BV289" s="87">
        <v>1.1746680286006131E-2</v>
      </c>
      <c r="BW289" s="87">
        <v>0</v>
      </c>
      <c r="BX289" s="87">
        <v>0.98825331971399388</v>
      </c>
      <c r="BY289" s="87">
        <v>0</v>
      </c>
      <c r="CA289" s="87">
        <v>1</v>
      </c>
      <c r="CD289">
        <v>1.1746700000000001E-2</v>
      </c>
      <c r="CG289" s="87">
        <v>1.9713993869643898E-8</v>
      </c>
      <c r="CH289" s="102">
        <v>0</v>
      </c>
    </row>
    <row r="290" spans="1:86" x14ac:dyDescent="0.35">
      <c r="A290" t="s">
        <v>515</v>
      </c>
      <c r="B290" t="s">
        <v>545</v>
      </c>
      <c r="C290">
        <v>0</v>
      </c>
      <c r="D290">
        <v>0.02</v>
      </c>
      <c r="E290">
        <v>0</v>
      </c>
      <c r="F290">
        <v>0</v>
      </c>
      <c r="G290">
        <v>0</v>
      </c>
      <c r="H290">
        <v>0</v>
      </c>
      <c r="I290">
        <v>0</v>
      </c>
      <c r="J290">
        <v>0</v>
      </c>
      <c r="K290">
        <v>0</v>
      </c>
      <c r="L290">
        <v>0</v>
      </c>
      <c r="M290">
        <v>0</v>
      </c>
      <c r="N290">
        <v>0</v>
      </c>
      <c r="O290">
        <v>0</v>
      </c>
      <c r="P290">
        <v>0</v>
      </c>
      <c r="Q290">
        <v>0</v>
      </c>
      <c r="R290">
        <v>2.4</v>
      </c>
      <c r="S290">
        <v>0</v>
      </c>
      <c r="T290">
        <v>0</v>
      </c>
      <c r="U290">
        <v>0</v>
      </c>
      <c r="V290">
        <v>0</v>
      </c>
      <c r="W290">
        <v>0.02</v>
      </c>
      <c r="X290">
        <v>0</v>
      </c>
      <c r="Y290">
        <v>0</v>
      </c>
      <c r="Z290">
        <v>0</v>
      </c>
      <c r="AA290">
        <v>0</v>
      </c>
      <c r="AB290">
        <v>0</v>
      </c>
      <c r="AC290">
        <v>0</v>
      </c>
      <c r="AD290">
        <v>0</v>
      </c>
      <c r="AE290">
        <v>0</v>
      </c>
      <c r="AF290">
        <v>0</v>
      </c>
      <c r="AG290">
        <v>0</v>
      </c>
      <c r="AH290">
        <v>0</v>
      </c>
      <c r="AI290">
        <v>0</v>
      </c>
      <c r="AJ290">
        <v>0</v>
      </c>
      <c r="AK290">
        <v>0</v>
      </c>
      <c r="AL290">
        <v>0.04</v>
      </c>
      <c r="AM290">
        <v>0</v>
      </c>
      <c r="AO290">
        <v>2.48</v>
      </c>
      <c r="AP290">
        <v>2.48</v>
      </c>
      <c r="AQ290">
        <v>1.9990000000000001</v>
      </c>
      <c r="AR290">
        <v>0</v>
      </c>
      <c r="AS290">
        <v>0</v>
      </c>
      <c r="AT290" s="87">
        <v>0.80604838709677429</v>
      </c>
      <c r="AV290" t="s">
        <v>629</v>
      </c>
      <c r="BA290">
        <v>0.04</v>
      </c>
      <c r="BB290">
        <v>0</v>
      </c>
      <c r="BC290">
        <v>0</v>
      </c>
      <c r="BD290">
        <v>2.4</v>
      </c>
      <c r="BF290">
        <v>2.42</v>
      </c>
      <c r="BI290">
        <v>0.02</v>
      </c>
      <c r="BJ290">
        <v>0</v>
      </c>
      <c r="BK290">
        <v>2.42</v>
      </c>
      <c r="BL290">
        <v>0</v>
      </c>
      <c r="BM290">
        <v>0.04</v>
      </c>
      <c r="BN290">
        <v>0</v>
      </c>
      <c r="BO290">
        <v>0</v>
      </c>
      <c r="BP290">
        <v>0</v>
      </c>
      <c r="BQ290" t="s">
        <v>625</v>
      </c>
      <c r="BR290" t="s">
        <v>625</v>
      </c>
      <c r="BS290">
        <v>2.48</v>
      </c>
      <c r="BV290" s="87">
        <v>8.0645161290322578E-3</v>
      </c>
      <c r="BW290" s="87">
        <v>0</v>
      </c>
      <c r="BX290" s="87">
        <v>0.99193548387096775</v>
      </c>
      <c r="BY290" s="87">
        <v>0</v>
      </c>
      <c r="CA290" s="87">
        <v>1</v>
      </c>
      <c r="CD290">
        <v>8.0645200000000004E-3</v>
      </c>
      <c r="CG290" s="87">
        <v>3.870967742528042E-9</v>
      </c>
      <c r="CH290" s="102">
        <v>0</v>
      </c>
    </row>
    <row r="291" spans="1:86" x14ac:dyDescent="0.35">
      <c r="A291" t="s">
        <v>515</v>
      </c>
      <c r="B291" t="s">
        <v>523</v>
      </c>
      <c r="C291">
        <v>0</v>
      </c>
      <c r="D291">
        <v>2.1</v>
      </c>
      <c r="E291">
        <v>0</v>
      </c>
      <c r="F291">
        <v>0</v>
      </c>
      <c r="G291">
        <v>0</v>
      </c>
      <c r="H291">
        <v>0</v>
      </c>
      <c r="I291">
        <v>0</v>
      </c>
      <c r="J291">
        <v>0</v>
      </c>
      <c r="K291">
        <v>0</v>
      </c>
      <c r="L291">
        <v>0</v>
      </c>
      <c r="M291">
        <v>0</v>
      </c>
      <c r="N291">
        <v>0</v>
      </c>
      <c r="O291">
        <v>0</v>
      </c>
      <c r="P291">
        <v>23.6</v>
      </c>
      <c r="Q291">
        <v>0</v>
      </c>
      <c r="R291">
        <v>0</v>
      </c>
      <c r="S291">
        <v>0</v>
      </c>
      <c r="T291">
        <v>0</v>
      </c>
      <c r="U291">
        <v>0</v>
      </c>
      <c r="V291">
        <v>0</v>
      </c>
      <c r="W291">
        <v>0</v>
      </c>
      <c r="X291">
        <v>0</v>
      </c>
      <c r="Y291">
        <v>0</v>
      </c>
      <c r="Z291">
        <v>0</v>
      </c>
      <c r="AA291">
        <v>0</v>
      </c>
      <c r="AB291">
        <v>0</v>
      </c>
      <c r="AC291">
        <v>0</v>
      </c>
      <c r="AD291">
        <v>0</v>
      </c>
      <c r="AE291">
        <v>0</v>
      </c>
      <c r="AF291">
        <v>0</v>
      </c>
      <c r="AG291">
        <v>0</v>
      </c>
      <c r="AH291">
        <v>0</v>
      </c>
      <c r="AI291">
        <v>1.5</v>
      </c>
      <c r="AJ291">
        <v>0</v>
      </c>
      <c r="AK291">
        <v>0</v>
      </c>
      <c r="AL291">
        <v>0.7</v>
      </c>
      <c r="AM291">
        <v>0</v>
      </c>
      <c r="AO291">
        <v>27.900000000000002</v>
      </c>
      <c r="AP291">
        <v>27.900000000000002</v>
      </c>
      <c r="AQ291">
        <v>20.5</v>
      </c>
      <c r="AR291">
        <v>0</v>
      </c>
      <c r="AS291">
        <v>0</v>
      </c>
      <c r="AT291" s="87">
        <v>0.73476702508960567</v>
      </c>
      <c r="AV291" t="s">
        <v>629</v>
      </c>
      <c r="BA291">
        <v>0.7</v>
      </c>
      <c r="BB291">
        <v>0</v>
      </c>
      <c r="BC291">
        <v>23.6</v>
      </c>
      <c r="BD291">
        <v>0</v>
      </c>
      <c r="BF291">
        <v>23.6</v>
      </c>
      <c r="BI291">
        <v>2.1</v>
      </c>
      <c r="BJ291">
        <v>0</v>
      </c>
      <c r="BK291">
        <v>23.6</v>
      </c>
      <c r="BL291">
        <v>1.5</v>
      </c>
      <c r="BM291">
        <v>0.7</v>
      </c>
      <c r="BN291">
        <v>0</v>
      </c>
      <c r="BO291">
        <v>0</v>
      </c>
      <c r="BP291">
        <v>0</v>
      </c>
      <c r="BQ291" t="s">
        <v>625</v>
      </c>
      <c r="BR291" t="s">
        <v>625</v>
      </c>
      <c r="BS291">
        <v>27.900000000000002</v>
      </c>
      <c r="BV291" s="87">
        <v>7.5268817204301078E-2</v>
      </c>
      <c r="BW291" s="87">
        <v>0</v>
      </c>
      <c r="BX291" s="87">
        <v>0.87096774193548387</v>
      </c>
      <c r="BY291" s="87">
        <v>5.3763440860215048E-2</v>
      </c>
      <c r="CA291" s="87">
        <v>1</v>
      </c>
      <c r="CD291">
        <v>7.5268799999999997E-2</v>
      </c>
      <c r="CG291" s="87">
        <v>-1.7204301080986362E-8</v>
      </c>
      <c r="CH291" s="102">
        <v>0</v>
      </c>
    </row>
    <row r="292" spans="1:86" x14ac:dyDescent="0.35">
      <c r="A292" t="s">
        <v>515</v>
      </c>
      <c r="B292" t="s">
        <v>550</v>
      </c>
      <c r="C292">
        <v>0</v>
      </c>
      <c r="D292">
        <v>0.2</v>
      </c>
      <c r="E292">
        <v>0</v>
      </c>
      <c r="F292">
        <v>0</v>
      </c>
      <c r="G292">
        <v>0</v>
      </c>
      <c r="H292">
        <v>0</v>
      </c>
      <c r="I292">
        <v>0</v>
      </c>
      <c r="J292">
        <v>0</v>
      </c>
      <c r="K292">
        <v>0</v>
      </c>
      <c r="L292">
        <v>0</v>
      </c>
      <c r="M292">
        <v>0</v>
      </c>
      <c r="N292">
        <v>0</v>
      </c>
      <c r="O292">
        <v>0</v>
      </c>
      <c r="P292">
        <v>10.4</v>
      </c>
      <c r="Q292">
        <v>0</v>
      </c>
      <c r="R292">
        <v>0.85</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0.17</v>
      </c>
      <c r="AM292">
        <v>0</v>
      </c>
      <c r="AO292">
        <v>11.62</v>
      </c>
      <c r="AP292">
        <v>11.62</v>
      </c>
      <c r="AQ292">
        <v>7.8540000000000001</v>
      </c>
      <c r="AR292">
        <v>0</v>
      </c>
      <c r="AS292">
        <v>0</v>
      </c>
      <c r="AT292" s="87">
        <v>0.67590361445783143</v>
      </c>
      <c r="AV292" t="s">
        <v>629</v>
      </c>
      <c r="BA292">
        <v>0.17</v>
      </c>
      <c r="BB292">
        <v>0</v>
      </c>
      <c r="BC292">
        <v>10.4</v>
      </c>
      <c r="BD292">
        <v>0.85</v>
      </c>
      <c r="BF292">
        <v>11.25</v>
      </c>
      <c r="BI292">
        <v>0.2</v>
      </c>
      <c r="BJ292">
        <v>0</v>
      </c>
      <c r="BK292">
        <v>11.25</v>
      </c>
      <c r="BL292">
        <v>0</v>
      </c>
      <c r="BM292">
        <v>0.17</v>
      </c>
      <c r="BN292">
        <v>0</v>
      </c>
      <c r="BO292">
        <v>0</v>
      </c>
      <c r="BP292">
        <v>0</v>
      </c>
      <c r="BQ292" t="s">
        <v>625</v>
      </c>
      <c r="BR292" t="s">
        <v>625</v>
      </c>
      <c r="BS292">
        <v>11.62</v>
      </c>
      <c r="BV292" s="87">
        <v>1.7211703958691912E-2</v>
      </c>
      <c r="BW292" s="87">
        <v>0</v>
      </c>
      <c r="BX292" s="87">
        <v>0.98278829604130813</v>
      </c>
      <c r="BY292" s="87">
        <v>0</v>
      </c>
      <c r="CA292" s="87">
        <v>1</v>
      </c>
      <c r="CD292">
        <v>1.72117E-2</v>
      </c>
      <c r="CG292" s="87">
        <v>-3.9586919124701136E-9</v>
      </c>
      <c r="CH292" s="102">
        <v>0</v>
      </c>
    </row>
    <row r="293" spans="1:86" x14ac:dyDescent="0.35">
      <c r="A293" t="s">
        <v>515</v>
      </c>
      <c r="B293" t="s">
        <v>529</v>
      </c>
      <c r="C293">
        <v>0</v>
      </c>
      <c r="D293">
        <v>0.42488799999999999</v>
      </c>
      <c r="E293">
        <v>0</v>
      </c>
      <c r="F293">
        <v>0</v>
      </c>
      <c r="G293">
        <v>0</v>
      </c>
      <c r="H293">
        <v>0</v>
      </c>
      <c r="I293">
        <v>0</v>
      </c>
      <c r="J293">
        <v>0</v>
      </c>
      <c r="K293">
        <v>0</v>
      </c>
      <c r="L293">
        <v>0</v>
      </c>
      <c r="M293">
        <v>0</v>
      </c>
      <c r="N293">
        <v>28.349599999999999</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4.8600000000000003</v>
      </c>
      <c r="AJ293">
        <v>0</v>
      </c>
      <c r="AK293">
        <v>0</v>
      </c>
      <c r="AL293">
        <v>0.73743800000000004</v>
      </c>
      <c r="AM293">
        <v>0</v>
      </c>
      <c r="AO293">
        <v>34.371925999999995</v>
      </c>
      <c r="AP293">
        <v>34.371925999999995</v>
      </c>
      <c r="AQ293">
        <v>23.72</v>
      </c>
      <c r="AR293">
        <v>0</v>
      </c>
      <c r="AS293">
        <v>0</v>
      </c>
      <c r="AT293" s="87">
        <v>0.69009807597048833</v>
      </c>
      <c r="AV293" t="s">
        <v>629</v>
      </c>
      <c r="BA293">
        <v>0.73743800000000004</v>
      </c>
      <c r="BB293">
        <v>0</v>
      </c>
      <c r="BC293">
        <v>28.349599999999999</v>
      </c>
      <c r="BD293">
        <v>0</v>
      </c>
      <c r="BF293">
        <v>28.349599999999999</v>
      </c>
      <c r="BI293">
        <v>0.42488799999999999</v>
      </c>
      <c r="BJ293">
        <v>0</v>
      </c>
      <c r="BK293">
        <v>28.349599999999999</v>
      </c>
      <c r="BL293">
        <v>4.8600000000000003</v>
      </c>
      <c r="BM293">
        <v>0.73743800000000004</v>
      </c>
      <c r="BN293">
        <v>0</v>
      </c>
      <c r="BO293">
        <v>0</v>
      </c>
      <c r="BP293">
        <v>0</v>
      </c>
      <c r="BQ293" t="s">
        <v>625</v>
      </c>
      <c r="BR293" t="s">
        <v>625</v>
      </c>
      <c r="BS293">
        <v>34.371925999999995</v>
      </c>
      <c r="BV293" s="87">
        <v>1.2361483613109141E-2</v>
      </c>
      <c r="BW293" s="87">
        <v>0</v>
      </c>
      <c r="BX293" s="87">
        <v>0.84624405394099833</v>
      </c>
      <c r="BY293" s="87">
        <v>0.14139446244589265</v>
      </c>
      <c r="CA293" s="87">
        <v>1.0000000000000002</v>
      </c>
      <c r="CD293">
        <v>1.2361499999999999E-2</v>
      </c>
      <c r="CG293" s="87">
        <v>1.6386890858144376E-8</v>
      </c>
      <c r="CH293" s="102">
        <v>0</v>
      </c>
    </row>
    <row r="294" spans="1:86" x14ac:dyDescent="0.35">
      <c r="A294" t="s">
        <v>515</v>
      </c>
      <c r="B294" t="s">
        <v>530</v>
      </c>
      <c r="C294">
        <v>0</v>
      </c>
      <c r="D294">
        <v>0</v>
      </c>
      <c r="E294">
        <v>0</v>
      </c>
      <c r="F294">
        <v>0</v>
      </c>
      <c r="G294">
        <v>0</v>
      </c>
      <c r="H294">
        <v>0.5</v>
      </c>
      <c r="I294">
        <v>0</v>
      </c>
      <c r="J294">
        <v>0</v>
      </c>
      <c r="K294">
        <v>0</v>
      </c>
      <c r="L294">
        <v>0</v>
      </c>
      <c r="M294">
        <v>0</v>
      </c>
      <c r="N294">
        <v>27.67</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1.53</v>
      </c>
      <c r="AJ294">
        <v>0</v>
      </c>
      <c r="AK294">
        <v>0</v>
      </c>
      <c r="AL294">
        <v>0.68</v>
      </c>
      <c r="AM294">
        <v>0</v>
      </c>
      <c r="AO294">
        <v>30.380000000000003</v>
      </c>
      <c r="AP294">
        <v>30.380000000000003</v>
      </c>
      <c r="AQ294">
        <v>20.92</v>
      </c>
      <c r="AR294">
        <v>0</v>
      </c>
      <c r="AS294">
        <v>0</v>
      </c>
      <c r="AT294" s="87">
        <v>0.68861092824226466</v>
      </c>
      <c r="AV294" t="s">
        <v>629</v>
      </c>
      <c r="BA294">
        <v>0.68</v>
      </c>
      <c r="BB294">
        <v>0</v>
      </c>
      <c r="BC294">
        <v>27.67</v>
      </c>
      <c r="BD294">
        <v>0</v>
      </c>
      <c r="BF294">
        <v>27.67</v>
      </c>
      <c r="BI294">
        <v>0.5</v>
      </c>
      <c r="BJ294">
        <v>0</v>
      </c>
      <c r="BK294">
        <v>27.67</v>
      </c>
      <c r="BL294">
        <v>1.53</v>
      </c>
      <c r="BM294">
        <v>0.68</v>
      </c>
      <c r="BN294">
        <v>0</v>
      </c>
      <c r="BO294">
        <v>0</v>
      </c>
      <c r="BP294">
        <v>0</v>
      </c>
      <c r="BQ294" t="s">
        <v>625</v>
      </c>
      <c r="BR294" t="s">
        <v>625</v>
      </c>
      <c r="BS294">
        <v>30.380000000000003</v>
      </c>
      <c r="BV294" s="87">
        <v>1.6458196181698484E-2</v>
      </c>
      <c r="BW294" s="87">
        <v>0</v>
      </c>
      <c r="BX294" s="87">
        <v>0.93317972350230416</v>
      </c>
      <c r="BY294" s="87">
        <v>5.0362080315997364E-2</v>
      </c>
      <c r="CA294" s="87">
        <v>1</v>
      </c>
      <c r="CD294">
        <v>1.6458199999999999E-2</v>
      </c>
      <c r="CG294" s="87">
        <v>3.8183015152459809E-9</v>
      </c>
      <c r="CH294" s="102">
        <v>0</v>
      </c>
    </row>
    <row r="295" spans="1:86" x14ac:dyDescent="0.35">
      <c r="A295" t="s">
        <v>515</v>
      </c>
      <c r="B295" t="s">
        <v>562</v>
      </c>
      <c r="C295">
        <v>0</v>
      </c>
      <c r="D295">
        <v>0.44600000000000001</v>
      </c>
      <c r="E295">
        <v>0</v>
      </c>
      <c r="F295">
        <v>0</v>
      </c>
      <c r="G295">
        <v>0</v>
      </c>
      <c r="H295">
        <v>0</v>
      </c>
      <c r="I295">
        <v>0</v>
      </c>
      <c r="J295">
        <v>0</v>
      </c>
      <c r="K295">
        <v>0</v>
      </c>
      <c r="L295">
        <v>0</v>
      </c>
      <c r="M295">
        <v>0</v>
      </c>
      <c r="N295">
        <v>0</v>
      </c>
      <c r="O295">
        <v>0</v>
      </c>
      <c r="P295">
        <v>0</v>
      </c>
      <c r="Q295">
        <v>88.316000000000003</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2.66</v>
      </c>
      <c r="AM295">
        <v>0</v>
      </c>
      <c r="AO295">
        <v>91.421999999999997</v>
      </c>
      <c r="AP295">
        <v>91.421999999999997</v>
      </c>
      <c r="AQ295">
        <v>73.120999999999995</v>
      </c>
      <c r="AR295">
        <v>0</v>
      </c>
      <c r="AS295">
        <v>0</v>
      </c>
      <c r="AT295" s="87">
        <v>0.79981842444925721</v>
      </c>
      <c r="AV295" t="s">
        <v>629</v>
      </c>
      <c r="BA295">
        <v>2.66</v>
      </c>
      <c r="BB295">
        <v>0</v>
      </c>
      <c r="BC295">
        <v>88.316000000000003</v>
      </c>
      <c r="BD295">
        <v>0</v>
      </c>
      <c r="BF295">
        <v>88.316000000000003</v>
      </c>
      <c r="BI295">
        <v>0.44600000000000001</v>
      </c>
      <c r="BJ295">
        <v>0</v>
      </c>
      <c r="BK295">
        <v>88.316000000000003</v>
      </c>
      <c r="BL295">
        <v>0</v>
      </c>
      <c r="BM295">
        <v>2.66</v>
      </c>
      <c r="BN295">
        <v>0</v>
      </c>
      <c r="BO295">
        <v>0.42</v>
      </c>
      <c r="BP295">
        <v>0</v>
      </c>
      <c r="BQ295" t="s">
        <v>625</v>
      </c>
      <c r="BR295" t="s">
        <v>625</v>
      </c>
      <c r="BS295">
        <v>91.421999999999997</v>
      </c>
      <c r="BV295" s="87">
        <v>4.878475640436657E-3</v>
      </c>
      <c r="BW295" s="87">
        <v>1.2220253330708145E-2</v>
      </c>
      <c r="BX295" s="87">
        <v>0.98290127102885527</v>
      </c>
      <c r="BY295" s="87">
        <v>0</v>
      </c>
      <c r="CA295" s="87">
        <v>1</v>
      </c>
      <c r="CD295">
        <v>4.8784800000000001E-3</v>
      </c>
      <c r="CG295" s="87">
        <v>4.3595633431384173E-9</v>
      </c>
      <c r="CH295" s="102">
        <v>0</v>
      </c>
    </row>
    <row r="296" spans="1:86" x14ac:dyDescent="0.35">
      <c r="A296" t="s">
        <v>515</v>
      </c>
      <c r="B296" t="s">
        <v>532</v>
      </c>
      <c r="C296">
        <v>0</v>
      </c>
      <c r="D296">
        <v>0.44</v>
      </c>
      <c r="E296">
        <v>0</v>
      </c>
      <c r="F296">
        <v>0</v>
      </c>
      <c r="G296">
        <v>0</v>
      </c>
      <c r="H296">
        <v>0</v>
      </c>
      <c r="I296">
        <v>0</v>
      </c>
      <c r="J296">
        <v>0</v>
      </c>
      <c r="K296">
        <v>0</v>
      </c>
      <c r="L296">
        <v>0</v>
      </c>
      <c r="M296">
        <v>0</v>
      </c>
      <c r="N296">
        <v>0</v>
      </c>
      <c r="O296">
        <v>0</v>
      </c>
      <c r="P296">
        <v>1.5</v>
      </c>
      <c r="Q296">
        <v>0</v>
      </c>
      <c r="R296">
        <v>0</v>
      </c>
      <c r="S296">
        <v>5.1100000000000003</v>
      </c>
      <c r="T296">
        <v>0</v>
      </c>
      <c r="U296">
        <v>0</v>
      </c>
      <c r="V296">
        <v>0</v>
      </c>
      <c r="W296">
        <v>0</v>
      </c>
      <c r="X296">
        <v>0</v>
      </c>
      <c r="Y296">
        <v>0</v>
      </c>
      <c r="Z296">
        <v>0</v>
      </c>
      <c r="AA296">
        <v>0</v>
      </c>
      <c r="AB296">
        <v>0</v>
      </c>
      <c r="AC296">
        <v>0</v>
      </c>
      <c r="AD296">
        <v>0</v>
      </c>
      <c r="AE296">
        <v>0</v>
      </c>
      <c r="AF296">
        <v>0</v>
      </c>
      <c r="AG296">
        <v>0</v>
      </c>
      <c r="AH296">
        <v>0</v>
      </c>
      <c r="AI296">
        <v>0</v>
      </c>
      <c r="AJ296">
        <v>0</v>
      </c>
      <c r="AK296">
        <v>0</v>
      </c>
      <c r="AL296">
        <v>0.14499999999999999</v>
      </c>
      <c r="AM296">
        <v>0</v>
      </c>
      <c r="AO296">
        <v>7.1950000000000003</v>
      </c>
      <c r="AP296">
        <v>7.1950000000000003</v>
      </c>
      <c r="AQ296">
        <v>4.93</v>
      </c>
      <c r="AR296">
        <v>0</v>
      </c>
      <c r="AS296">
        <v>0</v>
      </c>
      <c r="AT296" s="87">
        <v>0.68519805420430846</v>
      </c>
      <c r="AV296" t="s">
        <v>629</v>
      </c>
      <c r="BA296">
        <v>0.14499999999999999</v>
      </c>
      <c r="BB296">
        <v>0</v>
      </c>
      <c r="BC296">
        <v>1.5</v>
      </c>
      <c r="BD296">
        <v>5.1100000000000003</v>
      </c>
      <c r="BF296">
        <v>6.61</v>
      </c>
      <c r="BI296">
        <v>0.44</v>
      </c>
      <c r="BJ296">
        <v>0</v>
      </c>
      <c r="BK296">
        <v>6.61</v>
      </c>
      <c r="BL296">
        <v>0</v>
      </c>
      <c r="BM296">
        <v>0.14499999999999999</v>
      </c>
      <c r="BN296">
        <v>0</v>
      </c>
      <c r="BO296">
        <v>0</v>
      </c>
      <c r="BP296">
        <v>0</v>
      </c>
      <c r="BQ296" t="s">
        <v>625</v>
      </c>
      <c r="BR296" t="s">
        <v>625</v>
      </c>
      <c r="BS296">
        <v>7.1950000000000003</v>
      </c>
      <c r="BV296" s="87">
        <v>6.1153578874218205E-2</v>
      </c>
      <c r="BW296" s="87">
        <v>0</v>
      </c>
      <c r="BX296" s="87">
        <v>0.93884642112578176</v>
      </c>
      <c r="BY296" s="87">
        <v>0</v>
      </c>
      <c r="CA296" s="87">
        <v>1</v>
      </c>
      <c r="CD296">
        <v>6.1153600000000002E-2</v>
      </c>
      <c r="CG296" s="87">
        <v>2.1125781797526333E-8</v>
      </c>
      <c r="CH296" s="102">
        <v>0</v>
      </c>
    </row>
    <row r="297" spans="1:86" x14ac:dyDescent="0.35">
      <c r="A297" t="s">
        <v>515</v>
      </c>
      <c r="B297" t="s">
        <v>537</v>
      </c>
      <c r="C297">
        <v>0</v>
      </c>
      <c r="D297">
        <v>3.5999999999999997E-2</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6.2E-2</v>
      </c>
      <c r="AM297">
        <v>13.285</v>
      </c>
      <c r="AO297">
        <v>9.8000000000000004E-2</v>
      </c>
      <c r="AP297">
        <v>13.383000000000001</v>
      </c>
      <c r="AQ297">
        <v>10.6</v>
      </c>
      <c r="AR297">
        <v>0</v>
      </c>
      <c r="AS297">
        <v>0</v>
      </c>
      <c r="AT297" s="87">
        <v>0.79204961518344164</v>
      </c>
      <c r="AV297" t="s">
        <v>629</v>
      </c>
      <c r="BA297">
        <v>6.2E-2</v>
      </c>
      <c r="BB297">
        <v>0</v>
      </c>
      <c r="BC297">
        <v>0</v>
      </c>
      <c r="BD297">
        <v>0</v>
      </c>
      <c r="BF297">
        <v>0</v>
      </c>
      <c r="BI297">
        <v>3.5999999999999997E-2</v>
      </c>
      <c r="BJ297">
        <v>0</v>
      </c>
      <c r="BK297">
        <v>0</v>
      </c>
      <c r="BL297">
        <v>0</v>
      </c>
      <c r="BM297">
        <v>6.2E-2</v>
      </c>
      <c r="BN297">
        <v>0</v>
      </c>
      <c r="BO297">
        <v>0</v>
      </c>
      <c r="BP297">
        <v>13.285</v>
      </c>
      <c r="BQ297">
        <v>0.5</v>
      </c>
      <c r="BR297">
        <v>0</v>
      </c>
      <c r="BS297">
        <v>13.383000000000001</v>
      </c>
      <c r="BV297" s="87">
        <v>7.6533662108645281E-3</v>
      </c>
      <c r="BW297" s="87">
        <v>0.98771389075693028</v>
      </c>
      <c r="BX297" s="87">
        <v>4.6327430322050363E-3</v>
      </c>
      <c r="BY297" s="87">
        <v>0</v>
      </c>
      <c r="CA297" s="87">
        <v>0.99999999999999989</v>
      </c>
      <c r="CD297">
        <v>7.6533699999999996E-3</v>
      </c>
      <c r="CG297" s="87">
        <v>3.7891354715338665E-9</v>
      </c>
      <c r="CH297" s="102">
        <v>0</v>
      </c>
    </row>
    <row r="298" spans="1:86" x14ac:dyDescent="0.35">
      <c r="A298" t="s">
        <v>515</v>
      </c>
      <c r="B298" t="s">
        <v>535</v>
      </c>
      <c r="C298">
        <v>0</v>
      </c>
      <c r="D298">
        <v>0.51</v>
      </c>
      <c r="E298">
        <v>0</v>
      </c>
      <c r="F298">
        <v>0</v>
      </c>
      <c r="G298">
        <v>0</v>
      </c>
      <c r="H298">
        <v>0</v>
      </c>
      <c r="I298">
        <v>0</v>
      </c>
      <c r="J298">
        <v>0</v>
      </c>
      <c r="K298">
        <v>0</v>
      </c>
      <c r="L298">
        <v>0</v>
      </c>
      <c r="M298">
        <v>0</v>
      </c>
      <c r="N298">
        <v>0</v>
      </c>
      <c r="O298">
        <v>0</v>
      </c>
      <c r="P298">
        <v>10.693</v>
      </c>
      <c r="Q298">
        <v>0</v>
      </c>
      <c r="R298">
        <v>0</v>
      </c>
      <c r="S298">
        <v>7.3170000000000002</v>
      </c>
      <c r="T298">
        <v>0</v>
      </c>
      <c r="U298">
        <v>0</v>
      </c>
      <c r="V298">
        <v>0</v>
      </c>
      <c r="W298">
        <v>0</v>
      </c>
      <c r="X298">
        <v>0</v>
      </c>
      <c r="Y298">
        <v>0</v>
      </c>
      <c r="Z298">
        <v>0</v>
      </c>
      <c r="AA298">
        <v>0</v>
      </c>
      <c r="AB298">
        <v>0</v>
      </c>
      <c r="AC298">
        <v>0</v>
      </c>
      <c r="AD298">
        <v>0</v>
      </c>
      <c r="AE298">
        <v>0</v>
      </c>
      <c r="AF298">
        <v>0</v>
      </c>
      <c r="AG298">
        <v>0</v>
      </c>
      <c r="AH298">
        <v>0</v>
      </c>
      <c r="AI298">
        <v>0</v>
      </c>
      <c r="AJ298">
        <v>0</v>
      </c>
      <c r="AK298">
        <v>0</v>
      </c>
      <c r="AL298">
        <v>0.27600000000000002</v>
      </c>
      <c r="AM298">
        <v>0</v>
      </c>
      <c r="AO298">
        <v>18.795999999999999</v>
      </c>
      <c r="AP298">
        <v>18.795999999999999</v>
      </c>
      <c r="AQ298">
        <v>14.1</v>
      </c>
      <c r="AR298">
        <v>0</v>
      </c>
      <c r="AS298">
        <v>0</v>
      </c>
      <c r="AT298" s="87">
        <v>0.75015960842732499</v>
      </c>
      <c r="AV298" t="s">
        <v>629</v>
      </c>
      <c r="BA298">
        <v>0.27600000000000002</v>
      </c>
      <c r="BB298">
        <v>0</v>
      </c>
      <c r="BC298">
        <v>10.693</v>
      </c>
      <c r="BD298">
        <v>7.3170000000000002</v>
      </c>
      <c r="BF298">
        <v>18.009999999999998</v>
      </c>
      <c r="BI298">
        <v>0.51</v>
      </c>
      <c r="BJ298">
        <v>0</v>
      </c>
      <c r="BK298">
        <v>18.009999999999998</v>
      </c>
      <c r="BL298">
        <v>0</v>
      </c>
      <c r="BM298">
        <v>0.27600000000000002</v>
      </c>
      <c r="BN298">
        <v>0</v>
      </c>
      <c r="BO298">
        <v>0</v>
      </c>
      <c r="BP298">
        <v>0</v>
      </c>
      <c r="BQ298" t="s">
        <v>625</v>
      </c>
      <c r="BR298" t="s">
        <v>625</v>
      </c>
      <c r="BS298">
        <v>18.795999999999999</v>
      </c>
      <c r="BV298" s="87">
        <v>2.713343264524367E-2</v>
      </c>
      <c r="BW298" s="87">
        <v>0</v>
      </c>
      <c r="BX298" s="87">
        <v>0.9728665673547563</v>
      </c>
      <c r="BY298" s="87">
        <v>0</v>
      </c>
      <c r="CA298" s="87">
        <v>1</v>
      </c>
      <c r="CD298">
        <v>2.7133399999999998E-2</v>
      </c>
      <c r="CG298" s="87">
        <v>-3.2645243671497459E-8</v>
      </c>
      <c r="CH298" s="102">
        <v>0</v>
      </c>
    </row>
    <row r="299" spans="1:86" x14ac:dyDescent="0.35">
      <c r="A299" t="s">
        <v>515</v>
      </c>
      <c r="B299" t="s">
        <v>548</v>
      </c>
      <c r="C299">
        <v>0</v>
      </c>
      <c r="D299">
        <v>1</v>
      </c>
      <c r="E299">
        <v>0</v>
      </c>
      <c r="F299">
        <v>0</v>
      </c>
      <c r="G299">
        <v>0</v>
      </c>
      <c r="H299">
        <v>0</v>
      </c>
      <c r="I299">
        <v>0</v>
      </c>
      <c r="J299">
        <v>0</v>
      </c>
      <c r="K299">
        <v>0</v>
      </c>
      <c r="L299">
        <v>0</v>
      </c>
      <c r="M299">
        <v>0</v>
      </c>
      <c r="N299">
        <v>0</v>
      </c>
      <c r="O299">
        <v>0</v>
      </c>
      <c r="P299">
        <v>18</v>
      </c>
      <c r="Q299">
        <v>0</v>
      </c>
      <c r="R299">
        <v>0</v>
      </c>
      <c r="S299">
        <v>1.3</v>
      </c>
      <c r="T299">
        <v>0</v>
      </c>
      <c r="U299">
        <v>0</v>
      </c>
      <c r="V299">
        <v>0</v>
      </c>
      <c r="W299">
        <v>0</v>
      </c>
      <c r="X299">
        <v>0</v>
      </c>
      <c r="Y299">
        <v>0</v>
      </c>
      <c r="Z299">
        <v>0</v>
      </c>
      <c r="AA299">
        <v>0</v>
      </c>
      <c r="AB299">
        <v>0</v>
      </c>
      <c r="AC299">
        <v>0</v>
      </c>
      <c r="AD299">
        <v>0</v>
      </c>
      <c r="AE299">
        <v>0</v>
      </c>
      <c r="AF299">
        <v>0</v>
      </c>
      <c r="AG299">
        <v>0</v>
      </c>
      <c r="AH299">
        <v>0</v>
      </c>
      <c r="AI299">
        <v>0</v>
      </c>
      <c r="AJ299">
        <v>0</v>
      </c>
      <c r="AK299">
        <v>0</v>
      </c>
      <c r="AL299">
        <v>0.5</v>
      </c>
      <c r="AM299">
        <v>0</v>
      </c>
      <c r="AO299">
        <v>20.8</v>
      </c>
      <c r="AP299">
        <v>20.8</v>
      </c>
      <c r="AQ299">
        <v>15.353999999999999</v>
      </c>
      <c r="AR299">
        <v>0</v>
      </c>
      <c r="AS299">
        <v>0</v>
      </c>
      <c r="AT299" s="87">
        <v>0.73817307692307688</v>
      </c>
      <c r="AV299" t="s">
        <v>629</v>
      </c>
      <c r="BA299">
        <v>0.5</v>
      </c>
      <c r="BB299">
        <v>0</v>
      </c>
      <c r="BC299">
        <v>18</v>
      </c>
      <c r="BD299">
        <v>1.3</v>
      </c>
      <c r="BF299">
        <v>19.3</v>
      </c>
      <c r="BI299">
        <v>1</v>
      </c>
      <c r="BJ299">
        <v>0</v>
      </c>
      <c r="BK299">
        <v>19.3</v>
      </c>
      <c r="BL299">
        <v>0</v>
      </c>
      <c r="BM299">
        <v>0.5</v>
      </c>
      <c r="BN299">
        <v>0</v>
      </c>
      <c r="BO299">
        <v>0</v>
      </c>
      <c r="BP299">
        <v>0</v>
      </c>
      <c r="BQ299" t="s">
        <v>625</v>
      </c>
      <c r="BR299" t="s">
        <v>625</v>
      </c>
      <c r="BS299">
        <v>20.8</v>
      </c>
      <c r="BV299" s="87">
        <v>4.8076923076923073E-2</v>
      </c>
      <c r="BW299" s="87">
        <v>0</v>
      </c>
      <c r="BX299" s="87">
        <v>0.95192307692307687</v>
      </c>
      <c r="BY299" s="87">
        <v>0</v>
      </c>
      <c r="CA299" s="87">
        <v>1</v>
      </c>
      <c r="CD299">
        <v>4.8076899999999999E-2</v>
      </c>
      <c r="CG299" s="87">
        <v>-2.3076923073850342E-8</v>
      </c>
      <c r="CH299" s="102">
        <v>0</v>
      </c>
    </row>
    <row r="300" spans="1:86" x14ac:dyDescent="0.35">
      <c r="A300" t="s">
        <v>515</v>
      </c>
      <c r="B300" t="s">
        <v>536</v>
      </c>
      <c r="C300">
        <v>0</v>
      </c>
      <c r="D300">
        <v>0</v>
      </c>
      <c r="E300">
        <v>0</v>
      </c>
      <c r="F300">
        <v>0.14399999999999999</v>
      </c>
      <c r="G300">
        <v>0</v>
      </c>
      <c r="H300">
        <v>0</v>
      </c>
      <c r="I300">
        <v>0</v>
      </c>
      <c r="J300">
        <v>0</v>
      </c>
      <c r="K300">
        <v>0</v>
      </c>
      <c r="L300">
        <v>0</v>
      </c>
      <c r="M300">
        <v>0</v>
      </c>
      <c r="N300">
        <v>0</v>
      </c>
      <c r="O300">
        <v>0</v>
      </c>
      <c r="P300">
        <v>1.7350000000000001</v>
      </c>
      <c r="Q300">
        <v>0</v>
      </c>
      <c r="R300">
        <v>0</v>
      </c>
      <c r="S300">
        <v>5.7279999999999998</v>
      </c>
      <c r="T300">
        <v>0</v>
      </c>
      <c r="U300">
        <v>0</v>
      </c>
      <c r="V300">
        <v>0</v>
      </c>
      <c r="W300">
        <v>0</v>
      </c>
      <c r="X300">
        <v>0</v>
      </c>
      <c r="Y300">
        <v>0</v>
      </c>
      <c r="Z300">
        <v>0</v>
      </c>
      <c r="AA300">
        <v>0</v>
      </c>
      <c r="AB300">
        <v>0</v>
      </c>
      <c r="AC300">
        <v>0</v>
      </c>
      <c r="AD300">
        <v>0</v>
      </c>
      <c r="AE300">
        <v>0</v>
      </c>
      <c r="AF300">
        <v>0</v>
      </c>
      <c r="AG300">
        <v>0</v>
      </c>
      <c r="AH300">
        <v>0</v>
      </c>
      <c r="AI300">
        <v>0</v>
      </c>
      <c r="AJ300">
        <v>0</v>
      </c>
      <c r="AK300">
        <v>0</v>
      </c>
      <c r="AL300">
        <v>0.12</v>
      </c>
      <c r="AM300">
        <v>0</v>
      </c>
      <c r="AO300">
        <v>7.7269999999999994</v>
      </c>
      <c r="AP300">
        <v>7.7269999999999994</v>
      </c>
      <c r="AQ300">
        <v>5.9</v>
      </c>
      <c r="AR300">
        <v>0</v>
      </c>
      <c r="AS300">
        <v>0</v>
      </c>
      <c r="AT300" s="87">
        <v>0.7635563608127347</v>
      </c>
      <c r="AV300" t="s">
        <v>629</v>
      </c>
      <c r="BA300">
        <v>0.12</v>
      </c>
      <c r="BB300">
        <v>0</v>
      </c>
      <c r="BC300">
        <v>1.7350000000000001</v>
      </c>
      <c r="BD300">
        <v>5.7279999999999998</v>
      </c>
      <c r="BF300">
        <v>7.4630000000000001</v>
      </c>
      <c r="BI300">
        <v>0.14399999999999999</v>
      </c>
      <c r="BJ300">
        <v>0</v>
      </c>
      <c r="BK300">
        <v>7.4630000000000001</v>
      </c>
      <c r="BL300">
        <v>0</v>
      </c>
      <c r="BM300">
        <v>0.12</v>
      </c>
      <c r="BN300">
        <v>0</v>
      </c>
      <c r="BO300">
        <v>0</v>
      </c>
      <c r="BP300">
        <v>0</v>
      </c>
      <c r="BQ300" t="s">
        <v>625</v>
      </c>
      <c r="BR300" t="s">
        <v>625</v>
      </c>
      <c r="BS300">
        <v>7.7270000000000003</v>
      </c>
      <c r="BV300" s="87">
        <v>1.8635951857124366E-2</v>
      </c>
      <c r="BW300" s="87">
        <v>0</v>
      </c>
      <c r="BX300" s="87">
        <v>0.98136404814287559</v>
      </c>
      <c r="BY300" s="87">
        <v>0</v>
      </c>
      <c r="CA300" s="87">
        <v>1</v>
      </c>
      <c r="CD300">
        <v>1.8636E-2</v>
      </c>
      <c r="CG300" s="87">
        <v>4.8142875633955251E-8</v>
      </c>
      <c r="CH300" s="102">
        <v>0</v>
      </c>
    </row>
    <row r="301" spans="1:86" x14ac:dyDescent="0.35">
      <c r="A301" t="s">
        <v>515</v>
      </c>
      <c r="B301" t="s">
        <v>563</v>
      </c>
      <c r="C301">
        <v>0</v>
      </c>
      <c r="D301">
        <v>0.1</v>
      </c>
      <c r="E301">
        <v>0</v>
      </c>
      <c r="F301">
        <v>0</v>
      </c>
      <c r="G301">
        <v>0</v>
      </c>
      <c r="H301">
        <v>0</v>
      </c>
      <c r="I301">
        <v>0</v>
      </c>
      <c r="J301">
        <v>0</v>
      </c>
      <c r="K301">
        <v>0</v>
      </c>
      <c r="L301">
        <v>0</v>
      </c>
      <c r="M301">
        <v>0</v>
      </c>
      <c r="N301">
        <v>0</v>
      </c>
      <c r="O301">
        <v>0</v>
      </c>
      <c r="P301">
        <v>18.399999999999999</v>
      </c>
      <c r="Q301">
        <v>0</v>
      </c>
      <c r="R301">
        <v>0</v>
      </c>
      <c r="S301">
        <v>0</v>
      </c>
      <c r="T301">
        <v>0</v>
      </c>
      <c r="U301">
        <v>0</v>
      </c>
      <c r="V301">
        <v>0</v>
      </c>
      <c r="W301">
        <v>0</v>
      </c>
      <c r="X301">
        <v>0</v>
      </c>
      <c r="Y301">
        <v>0</v>
      </c>
      <c r="Z301">
        <v>0</v>
      </c>
      <c r="AA301">
        <v>0</v>
      </c>
      <c r="AB301">
        <v>0</v>
      </c>
      <c r="AC301">
        <v>0</v>
      </c>
      <c r="AD301">
        <v>0</v>
      </c>
      <c r="AE301">
        <v>0</v>
      </c>
      <c r="AF301">
        <v>0</v>
      </c>
      <c r="AG301">
        <v>0</v>
      </c>
      <c r="AH301">
        <v>0</v>
      </c>
      <c r="AI301">
        <v>2</v>
      </c>
      <c r="AJ301">
        <v>0</v>
      </c>
      <c r="AK301">
        <v>0</v>
      </c>
      <c r="AL301">
        <v>0.3</v>
      </c>
      <c r="AM301">
        <v>0</v>
      </c>
      <c r="AO301">
        <v>20.8</v>
      </c>
      <c r="AP301">
        <v>20.8</v>
      </c>
      <c r="AQ301">
        <v>13.9</v>
      </c>
      <c r="AR301">
        <v>0</v>
      </c>
      <c r="AS301">
        <v>0</v>
      </c>
      <c r="AT301" s="87">
        <v>0.66826923076923073</v>
      </c>
      <c r="AV301" t="s">
        <v>629</v>
      </c>
      <c r="BA301">
        <v>0.3</v>
      </c>
      <c r="BB301">
        <v>0</v>
      </c>
      <c r="BC301">
        <v>18.399999999999999</v>
      </c>
      <c r="BD301">
        <v>0</v>
      </c>
      <c r="BF301">
        <v>18.399999999999999</v>
      </c>
      <c r="BI301">
        <v>0.1</v>
      </c>
      <c r="BJ301">
        <v>0</v>
      </c>
      <c r="BK301">
        <v>18.399999999999999</v>
      </c>
      <c r="BL301">
        <v>2</v>
      </c>
      <c r="BM301">
        <v>0.3</v>
      </c>
      <c r="BN301">
        <v>0</v>
      </c>
      <c r="BO301">
        <v>0</v>
      </c>
      <c r="BP301">
        <v>0</v>
      </c>
      <c r="BQ301" t="s">
        <v>625</v>
      </c>
      <c r="BR301" t="s">
        <v>625</v>
      </c>
      <c r="BS301">
        <v>20.8</v>
      </c>
      <c r="BV301" s="87">
        <v>4.807692307692308E-3</v>
      </c>
      <c r="BW301" s="87">
        <v>0</v>
      </c>
      <c r="BX301" s="87">
        <v>0.89903846153846145</v>
      </c>
      <c r="BY301" s="87">
        <v>9.6153846153846145E-2</v>
      </c>
      <c r="CA301" s="87">
        <v>0.99999999999999989</v>
      </c>
      <c r="CD301">
        <v>4.8076899999999999E-3</v>
      </c>
      <c r="CG301" s="87">
        <v>-2.3076923080789236E-9</v>
      </c>
      <c r="CH301" s="102">
        <v>0</v>
      </c>
    </row>
    <row r="302" spans="1:86" x14ac:dyDescent="0.35">
      <c r="A302" t="s">
        <v>515</v>
      </c>
      <c r="B302" t="s">
        <v>534</v>
      </c>
      <c r="C302">
        <v>0</v>
      </c>
      <c r="D302">
        <v>6.6000000000000003E-2</v>
      </c>
      <c r="E302">
        <v>0</v>
      </c>
      <c r="F302">
        <v>0</v>
      </c>
      <c r="G302">
        <v>0</v>
      </c>
      <c r="H302">
        <v>0</v>
      </c>
      <c r="I302">
        <v>0</v>
      </c>
      <c r="J302">
        <v>0</v>
      </c>
      <c r="K302">
        <v>0</v>
      </c>
      <c r="L302">
        <v>0</v>
      </c>
      <c r="M302">
        <v>0</v>
      </c>
      <c r="N302">
        <v>0</v>
      </c>
      <c r="O302">
        <v>0</v>
      </c>
      <c r="P302">
        <v>5.7370000000000001</v>
      </c>
      <c r="Q302">
        <v>0</v>
      </c>
      <c r="R302">
        <v>0</v>
      </c>
      <c r="S302">
        <v>17.763000000000002</v>
      </c>
      <c r="T302">
        <v>0</v>
      </c>
      <c r="U302">
        <v>0</v>
      </c>
      <c r="V302">
        <v>0</v>
      </c>
      <c r="W302">
        <v>0</v>
      </c>
      <c r="X302">
        <v>0</v>
      </c>
      <c r="Y302">
        <v>0</v>
      </c>
      <c r="Z302">
        <v>0</v>
      </c>
      <c r="AA302">
        <v>0</v>
      </c>
      <c r="AB302">
        <v>0</v>
      </c>
      <c r="AC302">
        <v>0</v>
      </c>
      <c r="AD302">
        <v>0</v>
      </c>
      <c r="AE302">
        <v>0</v>
      </c>
      <c r="AF302">
        <v>0</v>
      </c>
      <c r="AG302">
        <v>0</v>
      </c>
      <c r="AH302">
        <v>0</v>
      </c>
      <c r="AI302">
        <v>0</v>
      </c>
      <c r="AJ302">
        <v>0.60499999999999998</v>
      </c>
      <c r="AK302">
        <v>0</v>
      </c>
      <c r="AL302">
        <v>0.29599999999999999</v>
      </c>
      <c r="AM302">
        <v>0</v>
      </c>
      <c r="AO302">
        <v>24.467000000000002</v>
      </c>
      <c r="AP302">
        <v>24.467000000000002</v>
      </c>
      <c r="AQ302">
        <v>18.36</v>
      </c>
      <c r="AR302">
        <v>0</v>
      </c>
      <c r="AS302">
        <v>0</v>
      </c>
      <c r="AT302" s="87">
        <v>0.75039849593329777</v>
      </c>
      <c r="AV302" t="s">
        <v>629</v>
      </c>
      <c r="BA302">
        <v>0.29599999999999999</v>
      </c>
      <c r="BB302">
        <v>0</v>
      </c>
      <c r="BC302">
        <v>5.7370000000000001</v>
      </c>
      <c r="BD302">
        <v>17.763000000000002</v>
      </c>
      <c r="BF302">
        <v>23.5</v>
      </c>
      <c r="BI302">
        <v>6.6000000000000003E-2</v>
      </c>
      <c r="BJ302">
        <v>0</v>
      </c>
      <c r="BK302">
        <v>23.5</v>
      </c>
      <c r="BL302">
        <v>0.60499999999999998</v>
      </c>
      <c r="BM302">
        <v>0.29599999999999999</v>
      </c>
      <c r="BN302">
        <v>0</v>
      </c>
      <c r="BO302">
        <v>0</v>
      </c>
      <c r="BP302">
        <v>0</v>
      </c>
      <c r="BQ302" t="s">
        <v>625</v>
      </c>
      <c r="BR302" t="s">
        <v>625</v>
      </c>
      <c r="BS302">
        <v>24.466999999999999</v>
      </c>
      <c r="BV302" s="87">
        <v>2.6975109330935549E-3</v>
      </c>
      <c r="BW302" s="87">
        <v>0</v>
      </c>
      <c r="BX302" s="87">
        <v>0.97257530551354887</v>
      </c>
      <c r="BY302" s="87">
        <v>2.4727183553357585E-2</v>
      </c>
      <c r="CA302" s="87">
        <v>1</v>
      </c>
      <c r="CD302">
        <v>2.6975100000000002E-3</v>
      </c>
      <c r="CG302" s="87">
        <v>-9.3309355467946498E-10</v>
      </c>
      <c r="CH302" s="102">
        <v>0</v>
      </c>
    </row>
    <row r="303" spans="1:86" x14ac:dyDescent="0.35">
      <c r="A303" t="s">
        <v>515</v>
      </c>
      <c r="B303" t="s">
        <v>547</v>
      </c>
      <c r="C303">
        <v>0</v>
      </c>
      <c r="D303">
        <v>1.6</v>
      </c>
      <c r="E303">
        <v>0</v>
      </c>
      <c r="F303">
        <v>0</v>
      </c>
      <c r="G303">
        <v>0</v>
      </c>
      <c r="H303">
        <v>0</v>
      </c>
      <c r="I303">
        <v>0</v>
      </c>
      <c r="J303">
        <v>0</v>
      </c>
      <c r="K303">
        <v>0</v>
      </c>
      <c r="L303">
        <v>0</v>
      </c>
      <c r="M303">
        <v>0</v>
      </c>
      <c r="N303">
        <v>0</v>
      </c>
      <c r="O303">
        <v>0</v>
      </c>
      <c r="P303">
        <v>54.5</v>
      </c>
      <c r="Q303">
        <v>0</v>
      </c>
      <c r="R303">
        <v>0.1</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1.2</v>
      </c>
      <c r="AM303">
        <v>0</v>
      </c>
      <c r="AO303">
        <v>57.400000000000006</v>
      </c>
      <c r="AP303">
        <v>57.400000000000006</v>
      </c>
      <c r="AQ303">
        <v>48.844999999999999</v>
      </c>
      <c r="AR303">
        <v>0</v>
      </c>
      <c r="AS303">
        <v>0</v>
      </c>
      <c r="AT303" s="87">
        <v>0.85095818815331004</v>
      </c>
      <c r="AV303" t="s">
        <v>629</v>
      </c>
      <c r="BA303">
        <v>1.2</v>
      </c>
      <c r="BB303">
        <v>0</v>
      </c>
      <c r="BC303">
        <v>54.5</v>
      </c>
      <c r="BD303">
        <v>0.1</v>
      </c>
      <c r="BF303">
        <v>54.6</v>
      </c>
      <c r="BI303">
        <v>1.6</v>
      </c>
      <c r="BJ303">
        <v>0</v>
      </c>
      <c r="BK303">
        <v>54.6</v>
      </c>
      <c r="BL303">
        <v>0</v>
      </c>
      <c r="BM303">
        <v>1.2</v>
      </c>
      <c r="BN303">
        <v>0</v>
      </c>
      <c r="BO303">
        <v>0</v>
      </c>
      <c r="BP303">
        <v>0</v>
      </c>
      <c r="BQ303" t="s">
        <v>625</v>
      </c>
      <c r="BR303" t="s">
        <v>625</v>
      </c>
      <c r="BS303">
        <v>57.400000000000006</v>
      </c>
      <c r="BV303" s="87">
        <v>2.7874564459930314E-2</v>
      </c>
      <c r="BW303" s="87">
        <v>0</v>
      </c>
      <c r="BX303" s="87">
        <v>0.97212543554006969</v>
      </c>
      <c r="BY303" s="87">
        <v>0</v>
      </c>
      <c r="CA303" s="87">
        <v>1</v>
      </c>
      <c r="CD303">
        <v>2.7874599999999999E-2</v>
      </c>
      <c r="CG303" s="87">
        <v>3.5540069685813247E-8</v>
      </c>
      <c r="CH303" s="102">
        <v>0</v>
      </c>
    </row>
    <row r="304" spans="1:86" x14ac:dyDescent="0.35">
      <c r="A304" t="s">
        <v>515</v>
      </c>
      <c r="B304" t="s">
        <v>541</v>
      </c>
      <c r="C304">
        <v>0</v>
      </c>
      <c r="D304">
        <v>0</v>
      </c>
      <c r="E304">
        <v>0</v>
      </c>
      <c r="F304">
        <v>0</v>
      </c>
      <c r="G304">
        <v>0</v>
      </c>
      <c r="H304">
        <v>0</v>
      </c>
      <c r="I304">
        <v>0</v>
      </c>
      <c r="J304">
        <v>0</v>
      </c>
      <c r="K304">
        <v>0</v>
      </c>
      <c r="L304">
        <v>0</v>
      </c>
      <c r="M304">
        <v>0</v>
      </c>
      <c r="N304">
        <v>0</v>
      </c>
      <c r="O304">
        <v>0</v>
      </c>
      <c r="P304">
        <v>0</v>
      </c>
      <c r="Q304">
        <v>73.502399999999994</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0.73399999999999999</v>
      </c>
      <c r="AM304">
        <v>0</v>
      </c>
      <c r="AO304">
        <v>74.236399999999989</v>
      </c>
      <c r="AP304">
        <v>74.236399999999989</v>
      </c>
      <c r="AQ304">
        <v>47.228000000000002</v>
      </c>
      <c r="AR304">
        <v>0</v>
      </c>
      <c r="AS304">
        <v>0</v>
      </c>
      <c r="AT304" s="87">
        <v>0.6361838666745695</v>
      </c>
      <c r="AV304" t="s">
        <v>629</v>
      </c>
      <c r="BA304">
        <v>0.73399999999999999</v>
      </c>
      <c r="BB304">
        <v>0</v>
      </c>
      <c r="BC304">
        <v>73.502399999999994</v>
      </c>
      <c r="BD304">
        <v>0</v>
      </c>
      <c r="BF304">
        <v>73.502399999999994</v>
      </c>
      <c r="BI304">
        <v>0</v>
      </c>
      <c r="BJ304">
        <v>0</v>
      </c>
      <c r="BK304">
        <v>73.502399999999994</v>
      </c>
      <c r="BL304">
        <v>0</v>
      </c>
      <c r="BM304">
        <v>0.73399999999999999</v>
      </c>
      <c r="BN304">
        <v>0</v>
      </c>
      <c r="BO304">
        <v>0</v>
      </c>
      <c r="BP304">
        <v>0</v>
      </c>
      <c r="BQ304" t="s">
        <v>625</v>
      </c>
      <c r="BR304" t="s">
        <v>625</v>
      </c>
      <c r="BS304">
        <v>74.236399999999989</v>
      </c>
      <c r="BV304" s="87">
        <v>0</v>
      </c>
      <c r="BW304" s="87">
        <v>0</v>
      </c>
      <c r="BX304" s="87">
        <v>1</v>
      </c>
      <c r="BY304" s="87">
        <v>0</v>
      </c>
      <c r="CA304" s="87">
        <v>1</v>
      </c>
      <c r="CD304">
        <v>0</v>
      </c>
      <c r="CG304" s="87">
        <v>0</v>
      </c>
      <c r="CH304" s="102">
        <v>0</v>
      </c>
    </row>
    <row r="305" spans="1:86" x14ac:dyDescent="0.35">
      <c r="A305" t="s">
        <v>515</v>
      </c>
      <c r="B305" t="s">
        <v>517</v>
      </c>
      <c r="C305">
        <v>0</v>
      </c>
      <c r="D305">
        <v>0.6</v>
      </c>
      <c r="E305">
        <v>0</v>
      </c>
      <c r="F305">
        <v>0</v>
      </c>
      <c r="G305">
        <v>0</v>
      </c>
      <c r="H305">
        <v>0</v>
      </c>
      <c r="I305">
        <v>0</v>
      </c>
      <c r="J305">
        <v>0</v>
      </c>
      <c r="K305">
        <v>0</v>
      </c>
      <c r="L305">
        <v>0</v>
      </c>
      <c r="M305">
        <v>0</v>
      </c>
      <c r="N305">
        <v>0</v>
      </c>
      <c r="O305">
        <v>17.2</v>
      </c>
      <c r="P305">
        <v>17</v>
      </c>
      <c r="Q305">
        <v>0</v>
      </c>
      <c r="R305">
        <v>0.39</v>
      </c>
      <c r="S305">
        <v>0</v>
      </c>
      <c r="T305">
        <v>0</v>
      </c>
      <c r="U305">
        <v>0</v>
      </c>
      <c r="V305">
        <v>0</v>
      </c>
      <c r="W305">
        <v>0.01</v>
      </c>
      <c r="X305">
        <v>0</v>
      </c>
      <c r="Y305">
        <v>0</v>
      </c>
      <c r="Z305">
        <v>0</v>
      </c>
      <c r="AA305">
        <v>0</v>
      </c>
      <c r="AB305">
        <v>0</v>
      </c>
      <c r="AC305">
        <v>0</v>
      </c>
      <c r="AD305">
        <v>0</v>
      </c>
      <c r="AE305">
        <v>0</v>
      </c>
      <c r="AF305">
        <v>0</v>
      </c>
      <c r="AG305">
        <v>0</v>
      </c>
      <c r="AH305">
        <v>0</v>
      </c>
      <c r="AI305">
        <v>0</v>
      </c>
      <c r="AJ305">
        <v>0</v>
      </c>
      <c r="AK305">
        <v>0</v>
      </c>
      <c r="AL305">
        <v>0.9</v>
      </c>
      <c r="AM305">
        <v>0</v>
      </c>
      <c r="AO305">
        <v>36.099999999999994</v>
      </c>
      <c r="AP305">
        <v>36.099999999999994</v>
      </c>
      <c r="AQ305">
        <v>30.792999999999999</v>
      </c>
      <c r="AR305">
        <v>0</v>
      </c>
      <c r="AS305">
        <v>0</v>
      </c>
      <c r="AT305" s="87">
        <v>0.85299168975069262</v>
      </c>
      <c r="AV305" t="s">
        <v>629</v>
      </c>
      <c r="BA305">
        <v>0.9</v>
      </c>
      <c r="BB305">
        <v>0</v>
      </c>
      <c r="BC305">
        <v>34.200000000000003</v>
      </c>
      <c r="BD305">
        <v>0.39</v>
      </c>
      <c r="BF305">
        <v>34.6</v>
      </c>
      <c r="BI305">
        <v>0.6</v>
      </c>
      <c r="BJ305">
        <v>0</v>
      </c>
      <c r="BK305">
        <v>34.6</v>
      </c>
      <c r="BL305">
        <v>0</v>
      </c>
      <c r="BM305">
        <v>0.9</v>
      </c>
      <c r="BN305">
        <v>0</v>
      </c>
      <c r="BO305">
        <v>0</v>
      </c>
      <c r="BP305">
        <v>0</v>
      </c>
      <c r="BQ305" t="s">
        <v>625</v>
      </c>
      <c r="BR305" t="s">
        <v>625</v>
      </c>
      <c r="BS305">
        <v>36.1</v>
      </c>
      <c r="BV305" s="87">
        <v>1.6620498614958446E-2</v>
      </c>
      <c r="BW305" s="87">
        <v>0</v>
      </c>
      <c r="BX305" s="87">
        <v>0.98337950138504149</v>
      </c>
      <c r="BY305" s="87">
        <v>0</v>
      </c>
      <c r="CA305" s="87">
        <v>0.99999999999999989</v>
      </c>
      <c r="CD305">
        <v>1.66205E-2</v>
      </c>
      <c r="CG305" s="87">
        <v>1.385041553669808E-9</v>
      </c>
      <c r="CH305" s="102">
        <v>0</v>
      </c>
    </row>
    <row r="306" spans="1:86" x14ac:dyDescent="0.35">
      <c r="A306" t="s">
        <v>515</v>
      </c>
      <c r="B306" t="s">
        <v>518</v>
      </c>
      <c r="C306">
        <v>0</v>
      </c>
      <c r="D306">
        <v>0.60199999999999998</v>
      </c>
      <c r="E306">
        <v>0</v>
      </c>
      <c r="F306">
        <v>0</v>
      </c>
      <c r="G306">
        <v>0</v>
      </c>
      <c r="H306">
        <v>0</v>
      </c>
      <c r="I306">
        <v>0</v>
      </c>
      <c r="J306">
        <v>0</v>
      </c>
      <c r="K306">
        <v>0</v>
      </c>
      <c r="L306">
        <v>0</v>
      </c>
      <c r="M306">
        <v>6.6779999999999999</v>
      </c>
      <c r="N306">
        <v>0</v>
      </c>
      <c r="O306">
        <v>0</v>
      </c>
      <c r="P306">
        <v>0</v>
      </c>
      <c r="Q306">
        <v>6.6779999999999999</v>
      </c>
      <c r="R306">
        <v>0</v>
      </c>
      <c r="S306">
        <v>0</v>
      </c>
      <c r="T306">
        <v>0</v>
      </c>
      <c r="U306">
        <v>0</v>
      </c>
      <c r="V306">
        <v>0</v>
      </c>
      <c r="W306">
        <v>0</v>
      </c>
      <c r="X306">
        <v>0</v>
      </c>
      <c r="Y306">
        <v>0</v>
      </c>
      <c r="Z306">
        <v>0</v>
      </c>
      <c r="AA306">
        <v>0</v>
      </c>
      <c r="AB306">
        <v>0</v>
      </c>
      <c r="AC306">
        <v>0</v>
      </c>
      <c r="AD306">
        <v>0</v>
      </c>
      <c r="AE306">
        <v>0</v>
      </c>
      <c r="AF306">
        <v>0</v>
      </c>
      <c r="AG306">
        <v>0</v>
      </c>
      <c r="AH306">
        <v>0</v>
      </c>
      <c r="AI306">
        <v>2.2799999999999998</v>
      </c>
      <c r="AJ306">
        <v>0</v>
      </c>
      <c r="AK306">
        <v>0</v>
      </c>
      <c r="AL306">
        <v>0.629</v>
      </c>
      <c r="AM306">
        <v>0</v>
      </c>
      <c r="AO306">
        <v>16.867000000000001</v>
      </c>
      <c r="AP306">
        <v>16.867000000000001</v>
      </c>
      <c r="AQ306">
        <v>11.702999999999999</v>
      </c>
      <c r="AR306">
        <v>0</v>
      </c>
      <c r="AS306">
        <v>0</v>
      </c>
      <c r="AT306" s="87">
        <v>0.69384004268690336</v>
      </c>
      <c r="AV306" t="s">
        <v>629</v>
      </c>
      <c r="BA306">
        <v>0.629</v>
      </c>
      <c r="BB306">
        <v>0</v>
      </c>
      <c r="BC306">
        <v>13.356</v>
      </c>
      <c r="BD306">
        <v>0</v>
      </c>
      <c r="BF306">
        <v>13.356</v>
      </c>
      <c r="BI306">
        <v>0.60199999999999998</v>
      </c>
      <c r="BJ306">
        <v>0</v>
      </c>
      <c r="BK306">
        <v>13.356</v>
      </c>
      <c r="BL306">
        <v>2.2799999999999998</v>
      </c>
      <c r="BM306">
        <v>0.629</v>
      </c>
      <c r="BN306">
        <v>0</v>
      </c>
      <c r="BO306">
        <v>0</v>
      </c>
      <c r="BP306">
        <v>0</v>
      </c>
      <c r="BQ306" t="s">
        <v>625</v>
      </c>
      <c r="BR306" t="s">
        <v>625</v>
      </c>
      <c r="BS306">
        <v>16.867000000000001</v>
      </c>
      <c r="BV306" s="87">
        <v>3.5690994249125509E-2</v>
      </c>
      <c r="BW306" s="87">
        <v>0</v>
      </c>
      <c r="BX306" s="87">
        <v>0.82913381158475119</v>
      </c>
      <c r="BY306" s="87">
        <v>0.13517519416612317</v>
      </c>
      <c r="CA306" s="87">
        <v>0.99999999999999978</v>
      </c>
      <c r="CD306">
        <v>3.5691000000000001E-2</v>
      </c>
      <c r="CG306" s="87">
        <v>5.7508744918943755E-9</v>
      </c>
      <c r="CH306" s="102">
        <v>0</v>
      </c>
    </row>
    <row r="307" spans="1:86" x14ac:dyDescent="0.35">
      <c r="A307" t="s">
        <v>515</v>
      </c>
      <c r="B307" t="s">
        <v>544</v>
      </c>
      <c r="C307">
        <v>0</v>
      </c>
      <c r="D307">
        <v>0</v>
      </c>
      <c r="E307">
        <v>0</v>
      </c>
      <c r="F307">
        <v>0</v>
      </c>
      <c r="G307">
        <v>0</v>
      </c>
      <c r="H307">
        <v>0</v>
      </c>
      <c r="I307">
        <v>0</v>
      </c>
      <c r="J307">
        <v>0</v>
      </c>
      <c r="K307">
        <v>0</v>
      </c>
      <c r="L307">
        <v>0</v>
      </c>
      <c r="M307">
        <v>0</v>
      </c>
      <c r="N307">
        <v>0</v>
      </c>
      <c r="O307">
        <v>3.1</v>
      </c>
      <c r="P307">
        <v>2.7</v>
      </c>
      <c r="Q307">
        <v>0</v>
      </c>
      <c r="R307">
        <v>0.7</v>
      </c>
      <c r="S307">
        <v>0</v>
      </c>
      <c r="T307">
        <v>0</v>
      </c>
      <c r="U307">
        <v>0</v>
      </c>
      <c r="V307">
        <v>0</v>
      </c>
      <c r="W307">
        <v>0</v>
      </c>
      <c r="X307">
        <v>0</v>
      </c>
      <c r="Y307">
        <v>0</v>
      </c>
      <c r="Z307">
        <v>0</v>
      </c>
      <c r="AA307">
        <v>0</v>
      </c>
      <c r="AB307">
        <v>0</v>
      </c>
      <c r="AC307">
        <v>0</v>
      </c>
      <c r="AD307">
        <v>0</v>
      </c>
      <c r="AE307">
        <v>0</v>
      </c>
      <c r="AF307">
        <v>0</v>
      </c>
      <c r="AG307">
        <v>0</v>
      </c>
      <c r="AH307">
        <v>0</v>
      </c>
      <c r="AI307">
        <v>0</v>
      </c>
      <c r="AJ307">
        <v>0</v>
      </c>
      <c r="AK307">
        <v>0</v>
      </c>
      <c r="AL307">
        <v>0.1</v>
      </c>
      <c r="AM307">
        <v>0</v>
      </c>
      <c r="AO307">
        <v>6.6000000000000005</v>
      </c>
      <c r="AP307">
        <v>6.6000000000000005</v>
      </c>
      <c r="AQ307">
        <v>5.0110000000000001</v>
      </c>
      <c r="AR307">
        <v>0</v>
      </c>
      <c r="AS307">
        <v>0</v>
      </c>
      <c r="AT307" s="87">
        <v>0.75924242424242416</v>
      </c>
      <c r="AV307" t="s">
        <v>629</v>
      </c>
      <c r="BA307">
        <v>0.1</v>
      </c>
      <c r="BB307">
        <v>0</v>
      </c>
      <c r="BC307">
        <v>5.8000000000000007</v>
      </c>
      <c r="BD307">
        <v>0.7</v>
      </c>
      <c r="BF307">
        <v>6.5000000000000009</v>
      </c>
      <c r="BI307">
        <v>0</v>
      </c>
      <c r="BJ307">
        <v>0</v>
      </c>
      <c r="BK307">
        <v>6.5000000000000009</v>
      </c>
      <c r="BL307">
        <v>0</v>
      </c>
      <c r="BM307">
        <v>0.1</v>
      </c>
      <c r="BN307">
        <v>0</v>
      </c>
      <c r="BO307">
        <v>0</v>
      </c>
      <c r="BP307">
        <v>0</v>
      </c>
      <c r="BQ307" t="s">
        <v>625</v>
      </c>
      <c r="BR307" t="s">
        <v>625</v>
      </c>
      <c r="BS307">
        <v>6.6000000000000005</v>
      </c>
      <c r="BV307" s="87">
        <v>0</v>
      </c>
      <c r="BW307" s="87">
        <v>0</v>
      </c>
      <c r="BX307" s="87">
        <v>1</v>
      </c>
      <c r="BY307" s="87">
        <v>0</v>
      </c>
      <c r="CA307" s="87">
        <v>1</v>
      </c>
      <c r="CD307">
        <v>0</v>
      </c>
      <c r="CG307" s="87">
        <v>0</v>
      </c>
      <c r="CH307" s="102">
        <v>0</v>
      </c>
    </row>
    <row r="308" spans="1:86" x14ac:dyDescent="0.35">
      <c r="A308" t="s">
        <v>515</v>
      </c>
      <c r="B308" t="s">
        <v>546</v>
      </c>
      <c r="C308">
        <v>0</v>
      </c>
      <c r="D308">
        <v>0.03</v>
      </c>
      <c r="E308">
        <v>0</v>
      </c>
      <c r="F308">
        <v>0</v>
      </c>
      <c r="G308">
        <v>0</v>
      </c>
      <c r="H308">
        <v>0</v>
      </c>
      <c r="I308">
        <v>0</v>
      </c>
      <c r="J308">
        <v>0</v>
      </c>
      <c r="K308">
        <v>0</v>
      </c>
      <c r="L308">
        <v>0</v>
      </c>
      <c r="M308">
        <v>0</v>
      </c>
      <c r="N308">
        <v>0</v>
      </c>
      <c r="O308">
        <v>0</v>
      </c>
      <c r="P308">
        <v>1.1000000000000001</v>
      </c>
      <c r="Q308">
        <v>0</v>
      </c>
      <c r="R308">
        <v>0</v>
      </c>
      <c r="S308">
        <v>0</v>
      </c>
      <c r="T308">
        <v>0</v>
      </c>
      <c r="U308">
        <v>0</v>
      </c>
      <c r="V308">
        <v>0</v>
      </c>
      <c r="W308">
        <v>0</v>
      </c>
      <c r="X308">
        <v>0</v>
      </c>
      <c r="Y308">
        <v>0</v>
      </c>
      <c r="Z308">
        <v>0</v>
      </c>
      <c r="AA308">
        <v>0</v>
      </c>
      <c r="AB308">
        <v>0</v>
      </c>
      <c r="AC308">
        <v>0</v>
      </c>
      <c r="AD308">
        <v>0</v>
      </c>
      <c r="AE308">
        <v>0</v>
      </c>
      <c r="AF308">
        <v>0</v>
      </c>
      <c r="AG308">
        <v>0</v>
      </c>
      <c r="AH308">
        <v>0</v>
      </c>
      <c r="AI308">
        <v>0</v>
      </c>
      <c r="AJ308">
        <v>0</v>
      </c>
      <c r="AK308">
        <v>0</v>
      </c>
      <c r="AL308">
        <v>2.1999999999999999E-2</v>
      </c>
      <c r="AM308">
        <v>0</v>
      </c>
      <c r="AO308">
        <v>1.1520000000000001</v>
      </c>
      <c r="AP308">
        <v>1.1520000000000001</v>
      </c>
      <c r="AQ308">
        <v>0.77</v>
      </c>
      <c r="AR308">
        <v>0</v>
      </c>
      <c r="AS308">
        <v>0</v>
      </c>
      <c r="AT308" s="87">
        <v>0.66840277777777768</v>
      </c>
      <c r="AV308" t="s">
        <v>629</v>
      </c>
      <c r="BA308">
        <v>2.1999999999999999E-2</v>
      </c>
      <c r="BB308">
        <v>0</v>
      </c>
      <c r="BC308">
        <v>1.1000000000000001</v>
      </c>
      <c r="BD308">
        <v>0</v>
      </c>
      <c r="BF308">
        <v>1.1000000000000001</v>
      </c>
      <c r="BI308">
        <v>0.03</v>
      </c>
      <c r="BJ308">
        <v>0</v>
      </c>
      <c r="BK308">
        <v>1.1000000000000001</v>
      </c>
      <c r="BL308">
        <v>0</v>
      </c>
      <c r="BM308">
        <v>2.1999999999999999E-2</v>
      </c>
      <c r="BN308">
        <v>0</v>
      </c>
      <c r="BO308">
        <v>0</v>
      </c>
      <c r="BP308">
        <v>0</v>
      </c>
      <c r="BQ308" t="s">
        <v>625</v>
      </c>
      <c r="BR308" t="s">
        <v>625</v>
      </c>
      <c r="BS308">
        <v>1.1520000000000001</v>
      </c>
      <c r="BV308" s="87">
        <v>2.6041666666666664E-2</v>
      </c>
      <c r="BW308" s="87">
        <v>0</v>
      </c>
      <c r="BX308" s="87">
        <v>0.97395833333333326</v>
      </c>
      <c r="BY308" s="87">
        <v>0</v>
      </c>
      <c r="CA308" s="87">
        <v>0.99999999999999989</v>
      </c>
      <c r="CD308">
        <v>2.6041700000000001E-2</v>
      </c>
      <c r="CG308" s="87">
        <v>3.333333333660482E-8</v>
      </c>
      <c r="CH308" s="102">
        <v>0</v>
      </c>
    </row>
    <row r="309" spans="1:86" x14ac:dyDescent="0.35">
      <c r="A309" t="s">
        <v>515</v>
      </c>
      <c r="B309" t="s">
        <v>558</v>
      </c>
      <c r="C309">
        <v>0</v>
      </c>
      <c r="D309">
        <v>0</v>
      </c>
      <c r="E309">
        <v>0</v>
      </c>
      <c r="F309">
        <v>0</v>
      </c>
      <c r="G309">
        <v>0</v>
      </c>
      <c r="H309">
        <v>0</v>
      </c>
      <c r="I309">
        <v>0</v>
      </c>
      <c r="J309">
        <v>0</v>
      </c>
      <c r="K309">
        <v>0</v>
      </c>
      <c r="L309">
        <v>0</v>
      </c>
      <c r="M309">
        <v>0</v>
      </c>
      <c r="N309">
        <v>0</v>
      </c>
      <c r="O309">
        <v>0</v>
      </c>
      <c r="P309">
        <v>0</v>
      </c>
      <c r="Q309">
        <v>7.5011799999999997</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0.21345</v>
      </c>
      <c r="AM309">
        <v>0</v>
      </c>
      <c r="AO309">
        <v>7.7146299999999997</v>
      </c>
      <c r="AP309">
        <v>7.7146299999999997</v>
      </c>
      <c r="AQ309">
        <v>7.1150000000000002</v>
      </c>
      <c r="AR309">
        <v>0</v>
      </c>
      <c r="AS309">
        <v>0</v>
      </c>
      <c r="AT309" s="87">
        <v>0.92227365408321593</v>
      </c>
      <c r="AV309" t="s">
        <v>629</v>
      </c>
      <c r="BA309">
        <v>0.21345</v>
      </c>
      <c r="BB309">
        <v>0</v>
      </c>
      <c r="BC309">
        <v>7.5011799999999997</v>
      </c>
      <c r="BD309">
        <v>0</v>
      </c>
      <c r="BF309">
        <v>7.5011799999999997</v>
      </c>
      <c r="BI309">
        <v>0</v>
      </c>
      <c r="BJ309">
        <v>0</v>
      </c>
      <c r="BK309">
        <v>7.5011799999999997</v>
      </c>
      <c r="BL309">
        <v>0</v>
      </c>
      <c r="BM309">
        <v>0.21345</v>
      </c>
      <c r="BN309">
        <v>0.64</v>
      </c>
      <c r="BO309">
        <v>0.22</v>
      </c>
      <c r="BP309">
        <v>0</v>
      </c>
      <c r="BQ309" t="s">
        <v>625</v>
      </c>
      <c r="BR309" t="s">
        <v>625</v>
      </c>
      <c r="BS309">
        <v>7.7146299999999997</v>
      </c>
      <c r="BV309" s="87">
        <v>1.7707654158397746E-2</v>
      </c>
      <c r="BW309" s="87">
        <v>6.0870061169492253E-3</v>
      </c>
      <c r="BX309" s="87">
        <v>0.97620533972465307</v>
      </c>
      <c r="BY309" s="87">
        <v>0</v>
      </c>
      <c r="CA309" s="87">
        <v>1</v>
      </c>
      <c r="CD309">
        <v>1.77077E-2</v>
      </c>
      <c r="CG309" s="87">
        <v>4.5841602253765545E-8</v>
      </c>
      <c r="CH309" s="102">
        <v>0</v>
      </c>
    </row>
    <row r="310" spans="1:86" x14ac:dyDescent="0.35">
      <c r="A310" t="s">
        <v>515</v>
      </c>
      <c r="B310" t="s">
        <v>542</v>
      </c>
      <c r="C310">
        <v>0</v>
      </c>
      <c r="D310">
        <v>3.234</v>
      </c>
      <c r="E310">
        <v>0</v>
      </c>
      <c r="F310">
        <v>0</v>
      </c>
      <c r="G310">
        <v>0</v>
      </c>
      <c r="H310">
        <v>0</v>
      </c>
      <c r="I310">
        <v>0</v>
      </c>
      <c r="J310">
        <v>0</v>
      </c>
      <c r="K310">
        <v>0</v>
      </c>
      <c r="L310">
        <v>0</v>
      </c>
      <c r="M310">
        <v>0</v>
      </c>
      <c r="N310">
        <v>0</v>
      </c>
      <c r="O310">
        <v>0</v>
      </c>
      <c r="P310">
        <v>0</v>
      </c>
      <c r="Q310">
        <v>0</v>
      </c>
      <c r="R310">
        <v>0</v>
      </c>
      <c r="S310">
        <v>11.582000000000001</v>
      </c>
      <c r="T310">
        <v>0</v>
      </c>
      <c r="U310">
        <v>0</v>
      </c>
      <c r="V310">
        <v>0</v>
      </c>
      <c r="W310">
        <v>0</v>
      </c>
      <c r="X310">
        <v>0</v>
      </c>
      <c r="Y310">
        <v>0</v>
      </c>
      <c r="Z310">
        <v>0</v>
      </c>
      <c r="AA310">
        <v>0</v>
      </c>
      <c r="AB310">
        <v>0</v>
      </c>
      <c r="AC310">
        <v>0</v>
      </c>
      <c r="AD310">
        <v>0</v>
      </c>
      <c r="AE310">
        <v>0</v>
      </c>
      <c r="AF310">
        <v>0</v>
      </c>
      <c r="AG310">
        <v>0</v>
      </c>
      <c r="AH310">
        <v>0</v>
      </c>
      <c r="AI310">
        <v>0</v>
      </c>
      <c r="AJ310">
        <v>0</v>
      </c>
      <c r="AK310">
        <v>0</v>
      </c>
      <c r="AL310">
        <v>0.16600000000000001</v>
      </c>
      <c r="AM310">
        <v>0</v>
      </c>
      <c r="AO310">
        <v>14.982000000000001</v>
      </c>
      <c r="AP310">
        <v>14.982000000000001</v>
      </c>
      <c r="AQ310">
        <v>11.6</v>
      </c>
      <c r="AR310">
        <v>0</v>
      </c>
      <c r="AS310">
        <v>0</v>
      </c>
      <c r="AT310" s="87">
        <v>0.77426244827125879</v>
      </c>
      <c r="AV310" t="s">
        <v>629</v>
      </c>
      <c r="BA310">
        <v>0.16600000000000001</v>
      </c>
      <c r="BB310">
        <v>0</v>
      </c>
      <c r="BC310">
        <v>0</v>
      </c>
      <c r="BD310">
        <v>11.582000000000001</v>
      </c>
      <c r="BF310">
        <v>11.582000000000001</v>
      </c>
      <c r="BI310">
        <v>3.234</v>
      </c>
      <c r="BJ310">
        <v>0</v>
      </c>
      <c r="BK310">
        <v>11.582000000000001</v>
      </c>
      <c r="BL310">
        <v>0</v>
      </c>
      <c r="BM310">
        <v>0.16600000000000001</v>
      </c>
      <c r="BN310">
        <v>0</v>
      </c>
      <c r="BO310">
        <v>0</v>
      </c>
      <c r="BP310">
        <v>0</v>
      </c>
      <c r="BQ310" t="s">
        <v>625</v>
      </c>
      <c r="BR310" t="s">
        <v>625</v>
      </c>
      <c r="BS310">
        <v>14.982000000000001</v>
      </c>
      <c r="BV310" s="87">
        <v>0.21585903083700439</v>
      </c>
      <c r="BW310" s="87">
        <v>0</v>
      </c>
      <c r="BX310" s="87">
        <v>0.78414096916299558</v>
      </c>
      <c r="BY310" s="87">
        <v>0</v>
      </c>
      <c r="CA310" s="87">
        <v>1</v>
      </c>
      <c r="CD310">
        <v>0.215859</v>
      </c>
      <c r="CG310" s="87">
        <v>-3.0837004394435041E-8</v>
      </c>
      <c r="CH310" s="102">
        <v>0</v>
      </c>
    </row>
    <row r="311" spans="1:86" x14ac:dyDescent="0.35">
      <c r="A311" t="s">
        <v>515</v>
      </c>
      <c r="B311" t="s">
        <v>553</v>
      </c>
      <c r="C311">
        <v>0</v>
      </c>
      <c r="D311">
        <v>0.3</v>
      </c>
      <c r="E311">
        <v>0</v>
      </c>
      <c r="F311">
        <v>0</v>
      </c>
      <c r="G311">
        <v>0</v>
      </c>
      <c r="H311">
        <v>0</v>
      </c>
      <c r="I311">
        <v>0</v>
      </c>
      <c r="J311">
        <v>0</v>
      </c>
      <c r="K311">
        <v>0</v>
      </c>
      <c r="L311">
        <v>0</v>
      </c>
      <c r="M311">
        <v>0</v>
      </c>
      <c r="N311">
        <v>0</v>
      </c>
      <c r="O311">
        <v>0</v>
      </c>
      <c r="P311">
        <v>0</v>
      </c>
      <c r="Q311">
        <v>0</v>
      </c>
      <c r="R311">
        <v>7.2</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0.1</v>
      </c>
      <c r="AM311">
        <v>0</v>
      </c>
      <c r="AO311">
        <v>7.6</v>
      </c>
      <c r="AP311">
        <v>7.6</v>
      </c>
      <c r="AQ311">
        <v>5.4</v>
      </c>
      <c r="AR311">
        <v>0</v>
      </c>
      <c r="AS311">
        <v>0</v>
      </c>
      <c r="AT311" s="87">
        <v>0.71052631578947378</v>
      </c>
      <c r="AV311" t="s">
        <v>629</v>
      </c>
      <c r="BA311">
        <v>0.1</v>
      </c>
      <c r="BB311">
        <v>0</v>
      </c>
      <c r="BC311">
        <v>0</v>
      </c>
      <c r="BD311">
        <v>7.2</v>
      </c>
      <c r="BF311">
        <v>7.2</v>
      </c>
      <c r="BI311">
        <v>0.3</v>
      </c>
      <c r="BJ311">
        <v>0</v>
      </c>
      <c r="BK311">
        <v>7.2</v>
      </c>
      <c r="BL311">
        <v>0</v>
      </c>
      <c r="BM311">
        <v>0.1</v>
      </c>
      <c r="BN311">
        <v>0</v>
      </c>
      <c r="BO311">
        <v>0</v>
      </c>
      <c r="BP311">
        <v>0</v>
      </c>
      <c r="BQ311" t="s">
        <v>625</v>
      </c>
      <c r="BR311" t="s">
        <v>625</v>
      </c>
      <c r="BS311">
        <v>7.6</v>
      </c>
      <c r="BV311" s="87">
        <v>3.9473684210526314E-2</v>
      </c>
      <c r="BW311" s="87">
        <v>0</v>
      </c>
      <c r="BX311" s="87">
        <v>0.96052631578947367</v>
      </c>
      <c r="BY311" s="87">
        <v>0</v>
      </c>
      <c r="CA311" s="87">
        <v>1</v>
      </c>
      <c r="CD311">
        <v>3.94737E-2</v>
      </c>
      <c r="CG311" s="87">
        <v>1.5789473686855793E-8</v>
      </c>
      <c r="CH311" s="102">
        <v>0</v>
      </c>
    </row>
    <row r="312" spans="1:86" x14ac:dyDescent="0.35">
      <c r="A312" t="s">
        <v>515</v>
      </c>
      <c r="B312" t="s">
        <v>527</v>
      </c>
      <c r="C312">
        <v>0</v>
      </c>
      <c r="D312">
        <v>0.61</v>
      </c>
      <c r="E312">
        <v>0</v>
      </c>
      <c r="F312">
        <v>0</v>
      </c>
      <c r="G312">
        <v>0</v>
      </c>
      <c r="H312">
        <v>0</v>
      </c>
      <c r="I312">
        <v>0</v>
      </c>
      <c r="J312">
        <v>0</v>
      </c>
      <c r="K312">
        <v>0</v>
      </c>
      <c r="L312">
        <v>0</v>
      </c>
      <c r="M312">
        <v>0</v>
      </c>
      <c r="N312">
        <v>32.76</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5.08</v>
      </c>
      <c r="AJ312">
        <v>0</v>
      </c>
      <c r="AK312">
        <v>0</v>
      </c>
      <c r="AL312">
        <v>0.62</v>
      </c>
      <c r="AM312">
        <v>0</v>
      </c>
      <c r="AO312">
        <v>39.069999999999993</v>
      </c>
      <c r="AP312">
        <v>39.069999999999993</v>
      </c>
      <c r="AQ312">
        <v>26.04</v>
      </c>
      <c r="AR312">
        <v>0</v>
      </c>
      <c r="AS312">
        <v>0</v>
      </c>
      <c r="AT312" s="87">
        <v>0.66649603276170988</v>
      </c>
      <c r="AV312" t="s">
        <v>629</v>
      </c>
      <c r="BA312">
        <v>0.62</v>
      </c>
      <c r="BB312">
        <v>0</v>
      </c>
      <c r="BC312">
        <v>32.76</v>
      </c>
      <c r="BD312">
        <v>0</v>
      </c>
      <c r="BF312">
        <v>32.76</v>
      </c>
      <c r="BI312">
        <v>0.61</v>
      </c>
      <c r="BJ312">
        <v>0</v>
      </c>
      <c r="BK312">
        <v>32.76</v>
      </c>
      <c r="BL312">
        <v>5.08</v>
      </c>
      <c r="BM312">
        <v>0.62</v>
      </c>
      <c r="BN312">
        <v>0</v>
      </c>
      <c r="BO312">
        <v>0</v>
      </c>
      <c r="BP312">
        <v>0</v>
      </c>
      <c r="BQ312" t="s">
        <v>625</v>
      </c>
      <c r="BR312" t="s">
        <v>625</v>
      </c>
      <c r="BS312">
        <v>39.069999999999993</v>
      </c>
      <c r="BV312" s="87">
        <v>1.561300230355772E-2</v>
      </c>
      <c r="BW312" s="87">
        <v>0</v>
      </c>
      <c r="BX312" s="87">
        <v>0.85436396211927312</v>
      </c>
      <c r="BY312" s="87">
        <v>0.13002303557716921</v>
      </c>
      <c r="CA312" s="87">
        <v>1</v>
      </c>
      <c r="CD312">
        <v>1.5613E-2</v>
      </c>
      <c r="CG312" s="87">
        <v>-2.3035577195740231E-9</v>
      </c>
      <c r="CH312" s="102">
        <v>0</v>
      </c>
    </row>
    <row r="313" spans="1:86" x14ac:dyDescent="0.35">
      <c r="A313" t="s">
        <v>515</v>
      </c>
      <c r="B313" t="s">
        <v>543</v>
      </c>
      <c r="C313">
        <v>0</v>
      </c>
      <c r="D313">
        <v>0</v>
      </c>
      <c r="E313">
        <v>0</v>
      </c>
      <c r="F313">
        <v>0</v>
      </c>
      <c r="G313">
        <v>0</v>
      </c>
      <c r="H313">
        <v>0</v>
      </c>
      <c r="I313">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0</v>
      </c>
      <c r="AD313">
        <v>18.352900000000002</v>
      </c>
      <c r="AE313">
        <v>0</v>
      </c>
      <c r="AF313">
        <v>0</v>
      </c>
      <c r="AG313">
        <v>0</v>
      </c>
      <c r="AH313">
        <v>0</v>
      </c>
      <c r="AI313">
        <v>0</v>
      </c>
      <c r="AJ313">
        <v>0</v>
      </c>
      <c r="AK313">
        <v>0</v>
      </c>
      <c r="AL313">
        <v>0.42696000000000001</v>
      </c>
      <c r="AM313">
        <v>0</v>
      </c>
      <c r="AO313">
        <v>18.779860000000003</v>
      </c>
      <c r="AP313">
        <v>18.779860000000003</v>
      </c>
      <c r="AQ313">
        <v>14.231999999999999</v>
      </c>
      <c r="AR313">
        <v>0</v>
      </c>
      <c r="AS313">
        <v>0</v>
      </c>
      <c r="AT313" s="87">
        <v>0.75783312548655835</v>
      </c>
      <c r="AV313" t="s">
        <v>629</v>
      </c>
      <c r="BA313">
        <v>0.42696000000000001</v>
      </c>
      <c r="BB313">
        <v>18.352900000000002</v>
      </c>
      <c r="BC313">
        <v>0</v>
      </c>
      <c r="BD313">
        <v>0</v>
      </c>
      <c r="BF313">
        <v>18.352900000000002</v>
      </c>
      <c r="BI313">
        <v>0</v>
      </c>
      <c r="BJ313">
        <v>0</v>
      </c>
      <c r="BK313">
        <v>18.352900000000002</v>
      </c>
      <c r="BL313">
        <v>0</v>
      </c>
      <c r="BM313">
        <v>0.42696000000000001</v>
      </c>
      <c r="BN313">
        <v>0</v>
      </c>
      <c r="BO313">
        <v>0</v>
      </c>
      <c r="BP313">
        <v>0</v>
      </c>
      <c r="BQ313" t="s">
        <v>625</v>
      </c>
      <c r="BR313" t="s">
        <v>625</v>
      </c>
      <c r="BS313">
        <v>18.779860000000003</v>
      </c>
      <c r="BV313" s="87">
        <v>0</v>
      </c>
      <c r="BW313" s="87">
        <v>0</v>
      </c>
      <c r="BX313" s="87">
        <v>1</v>
      </c>
      <c r="BY313" s="87">
        <v>0</v>
      </c>
      <c r="CA313" s="87">
        <v>1</v>
      </c>
      <c r="CD313">
        <v>0</v>
      </c>
      <c r="CG313" s="87">
        <v>0</v>
      </c>
      <c r="CH313" s="102">
        <v>0</v>
      </c>
    </row>
    <row r="314" spans="1:86" x14ac:dyDescent="0.35">
      <c r="A314" t="s">
        <v>515</v>
      </c>
      <c r="B314" t="s">
        <v>538</v>
      </c>
      <c r="C314">
        <v>0</v>
      </c>
      <c r="D314">
        <v>0.192</v>
      </c>
      <c r="E314">
        <v>0</v>
      </c>
      <c r="F314">
        <v>0</v>
      </c>
      <c r="G314">
        <v>0</v>
      </c>
      <c r="H314">
        <v>0</v>
      </c>
      <c r="I314">
        <v>0</v>
      </c>
      <c r="J314">
        <v>0</v>
      </c>
      <c r="K314">
        <v>0</v>
      </c>
      <c r="L314">
        <v>0</v>
      </c>
      <c r="M314">
        <v>0</v>
      </c>
      <c r="N314">
        <v>13.67</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0.23499999999999999</v>
      </c>
      <c r="AM314">
        <v>0</v>
      </c>
      <c r="AO314">
        <v>14.097</v>
      </c>
      <c r="AP314">
        <v>14.097</v>
      </c>
      <c r="AQ314">
        <v>9.9</v>
      </c>
      <c r="AR314">
        <v>0</v>
      </c>
      <c r="AS314">
        <v>0</v>
      </c>
      <c r="AT314" s="87">
        <v>0.70227708022983615</v>
      </c>
      <c r="AV314" t="s">
        <v>629</v>
      </c>
      <c r="BA314">
        <v>0.23499999999999999</v>
      </c>
      <c r="BB314">
        <v>0</v>
      </c>
      <c r="BC314">
        <v>13.67</v>
      </c>
      <c r="BD314">
        <v>0</v>
      </c>
      <c r="BF314">
        <v>13.67</v>
      </c>
      <c r="BI314">
        <v>0.192</v>
      </c>
      <c r="BJ314">
        <v>0</v>
      </c>
      <c r="BK314">
        <v>13.67</v>
      </c>
      <c r="BL314">
        <v>0</v>
      </c>
      <c r="BM314">
        <v>0.23499999999999999</v>
      </c>
      <c r="BN314">
        <v>0</v>
      </c>
      <c r="BO314">
        <v>0</v>
      </c>
      <c r="BP314">
        <v>0</v>
      </c>
      <c r="BQ314" t="s">
        <v>625</v>
      </c>
      <c r="BR314" t="s">
        <v>625</v>
      </c>
      <c r="BS314">
        <v>14.097</v>
      </c>
      <c r="BV314" s="87">
        <v>1.3619919131730156E-2</v>
      </c>
      <c r="BW314" s="87">
        <v>0</v>
      </c>
      <c r="BX314" s="87">
        <v>0.98638008086826978</v>
      </c>
      <c r="BY314" s="87">
        <v>0</v>
      </c>
      <c r="CA314" s="87">
        <v>0.99999999999999989</v>
      </c>
      <c r="CD314">
        <v>1.3619900000000001E-2</v>
      </c>
      <c r="CG314" s="87">
        <v>-1.9131730154969828E-8</v>
      </c>
      <c r="CH314" s="102">
        <v>0</v>
      </c>
    </row>
    <row r="315" spans="1:86" x14ac:dyDescent="0.35">
      <c r="A315" t="s">
        <v>515</v>
      </c>
      <c r="B315" t="s">
        <v>554</v>
      </c>
      <c r="C315">
        <v>0</v>
      </c>
      <c r="D315">
        <v>0.253</v>
      </c>
      <c r="E315">
        <v>0</v>
      </c>
      <c r="F315">
        <v>0</v>
      </c>
      <c r="G315">
        <v>0</v>
      </c>
      <c r="H315">
        <v>0</v>
      </c>
      <c r="I315">
        <v>0</v>
      </c>
      <c r="J315">
        <v>0.69529399999999997</v>
      </c>
      <c r="K315">
        <v>0</v>
      </c>
      <c r="L315">
        <v>0</v>
      </c>
      <c r="M315">
        <v>5.984</v>
      </c>
      <c r="N315">
        <v>0</v>
      </c>
      <c r="O315">
        <v>12.276</v>
      </c>
      <c r="P315">
        <v>24.449000000000002</v>
      </c>
      <c r="Q315">
        <v>0</v>
      </c>
      <c r="R315">
        <v>0</v>
      </c>
      <c r="S315">
        <v>0</v>
      </c>
      <c r="T315">
        <v>0</v>
      </c>
      <c r="U315">
        <v>0</v>
      </c>
      <c r="V315">
        <v>0</v>
      </c>
      <c r="W315">
        <v>0</v>
      </c>
      <c r="X315">
        <v>0</v>
      </c>
      <c r="Y315">
        <v>0</v>
      </c>
      <c r="Z315">
        <v>0</v>
      </c>
      <c r="AA315">
        <v>0</v>
      </c>
      <c r="AB315">
        <v>0</v>
      </c>
      <c r="AC315">
        <v>0</v>
      </c>
      <c r="AD315">
        <v>0</v>
      </c>
      <c r="AE315">
        <v>0</v>
      </c>
      <c r="AF315">
        <v>0</v>
      </c>
      <c r="AG315">
        <v>0</v>
      </c>
      <c r="AH315">
        <v>0</v>
      </c>
      <c r="AI315">
        <v>5.4</v>
      </c>
      <c r="AJ315">
        <v>0</v>
      </c>
      <c r="AK315">
        <v>0</v>
      </c>
      <c r="AL315">
        <v>0.80200000000000005</v>
      </c>
      <c r="AM315">
        <v>0</v>
      </c>
      <c r="AO315">
        <v>49.859293999999998</v>
      </c>
      <c r="AP315">
        <v>49.859293999999998</v>
      </c>
      <c r="AQ315">
        <v>35.576000000000001</v>
      </c>
      <c r="AR315">
        <v>0</v>
      </c>
      <c r="AS315">
        <v>0</v>
      </c>
      <c r="AT315" s="87">
        <v>0.71352795328389529</v>
      </c>
      <c r="AV315" t="s">
        <v>629</v>
      </c>
      <c r="BA315">
        <v>0.80200000000000005</v>
      </c>
      <c r="BB315">
        <v>0</v>
      </c>
      <c r="BC315">
        <v>42.709000000000003</v>
      </c>
      <c r="BD315">
        <v>0</v>
      </c>
      <c r="BF315">
        <v>42.709000000000003</v>
      </c>
      <c r="BI315">
        <v>0.253</v>
      </c>
      <c r="BJ315">
        <v>0</v>
      </c>
      <c r="BK315">
        <v>42.709000000000003</v>
      </c>
      <c r="BL315">
        <v>6.095294</v>
      </c>
      <c r="BM315">
        <v>0.80200000000000005</v>
      </c>
      <c r="BN315">
        <v>0</v>
      </c>
      <c r="BO315">
        <v>0</v>
      </c>
      <c r="BP315">
        <v>0</v>
      </c>
      <c r="BQ315" t="s">
        <v>625</v>
      </c>
      <c r="BR315" t="s">
        <v>625</v>
      </c>
      <c r="BS315">
        <v>49.859294000000006</v>
      </c>
      <c r="BV315" s="87">
        <v>5.0742796317974331E-3</v>
      </c>
      <c r="BW315" s="87">
        <v>0</v>
      </c>
      <c r="BX315" s="87">
        <v>0.87267581446299658</v>
      </c>
      <c r="BY315" s="87">
        <v>0.12224990590520594</v>
      </c>
      <c r="CA315" s="87">
        <v>0.99999999999999989</v>
      </c>
      <c r="CD315">
        <v>5.0742799999999996E-3</v>
      </c>
      <c r="CG315" s="87">
        <v>3.6820256652664307E-10</v>
      </c>
      <c r="CH315" s="102">
        <v>0</v>
      </c>
    </row>
    <row r="316" spans="1:86" x14ac:dyDescent="0.35">
      <c r="A316" t="s">
        <v>515</v>
      </c>
      <c r="B316" t="s">
        <v>531</v>
      </c>
      <c r="C316">
        <v>0</v>
      </c>
      <c r="D316">
        <v>0.65</v>
      </c>
      <c r="E316">
        <v>0</v>
      </c>
      <c r="F316">
        <v>0</v>
      </c>
      <c r="G316">
        <v>0</v>
      </c>
      <c r="H316">
        <v>0</v>
      </c>
      <c r="I316">
        <v>0</v>
      </c>
      <c r="J316">
        <v>0</v>
      </c>
      <c r="K316">
        <v>0</v>
      </c>
      <c r="L316">
        <v>0</v>
      </c>
      <c r="M316">
        <v>0</v>
      </c>
      <c r="N316">
        <v>18.46</v>
      </c>
      <c r="O316">
        <v>0</v>
      </c>
      <c r="P316">
        <v>0</v>
      </c>
      <c r="Q316">
        <v>0</v>
      </c>
      <c r="R316">
        <v>0</v>
      </c>
      <c r="S316">
        <v>2.84</v>
      </c>
      <c r="T316">
        <v>0</v>
      </c>
      <c r="U316">
        <v>0</v>
      </c>
      <c r="V316">
        <v>0</v>
      </c>
      <c r="W316">
        <v>0</v>
      </c>
      <c r="X316">
        <v>0</v>
      </c>
      <c r="Y316">
        <v>0</v>
      </c>
      <c r="Z316">
        <v>0</v>
      </c>
      <c r="AA316">
        <v>0</v>
      </c>
      <c r="AB316">
        <v>0</v>
      </c>
      <c r="AC316">
        <v>0</v>
      </c>
      <c r="AD316">
        <v>0</v>
      </c>
      <c r="AE316">
        <v>0</v>
      </c>
      <c r="AF316">
        <v>0</v>
      </c>
      <c r="AG316">
        <v>0</v>
      </c>
      <c r="AH316">
        <v>0</v>
      </c>
      <c r="AI316">
        <v>0</v>
      </c>
      <c r="AJ316">
        <v>0</v>
      </c>
      <c r="AK316">
        <v>0</v>
      </c>
      <c r="AL316">
        <v>0.32</v>
      </c>
      <c r="AM316">
        <v>0</v>
      </c>
      <c r="AO316">
        <v>22.27</v>
      </c>
      <c r="AP316">
        <v>22.27</v>
      </c>
      <c r="AQ316">
        <v>16.600000000000001</v>
      </c>
      <c r="AR316">
        <v>0</v>
      </c>
      <c r="AS316">
        <v>0</v>
      </c>
      <c r="AT316" s="87">
        <v>0.74539739559946128</v>
      </c>
      <c r="AV316" t="s">
        <v>629</v>
      </c>
      <c r="BA316">
        <v>0.32</v>
      </c>
      <c r="BB316">
        <v>0</v>
      </c>
      <c r="BC316">
        <v>18.46</v>
      </c>
      <c r="BD316">
        <v>2.84</v>
      </c>
      <c r="BF316">
        <v>21.3</v>
      </c>
      <c r="BI316">
        <v>0.65</v>
      </c>
      <c r="BJ316">
        <v>0</v>
      </c>
      <c r="BK316">
        <v>21.3</v>
      </c>
      <c r="BL316">
        <v>0</v>
      </c>
      <c r="BM316">
        <v>0.32</v>
      </c>
      <c r="BN316">
        <v>0</v>
      </c>
      <c r="BO316">
        <v>0</v>
      </c>
      <c r="BP316">
        <v>0</v>
      </c>
      <c r="BQ316" t="s">
        <v>625</v>
      </c>
      <c r="BR316" t="s">
        <v>625</v>
      </c>
      <c r="BS316">
        <v>22.27</v>
      </c>
      <c r="BV316" s="87">
        <v>2.918724741805119E-2</v>
      </c>
      <c r="BW316" s="87">
        <v>0</v>
      </c>
      <c r="BX316" s="87">
        <v>0.97081275258194888</v>
      </c>
      <c r="BY316" s="87">
        <v>0</v>
      </c>
      <c r="CA316" s="87">
        <v>1</v>
      </c>
      <c r="CD316">
        <v>2.91872E-2</v>
      </c>
      <c r="CG316" s="87">
        <v>-4.7418051190434296E-8</v>
      </c>
      <c r="CH316" s="102">
        <v>0</v>
      </c>
    </row>
    <row r="317" spans="1:86" x14ac:dyDescent="0.35">
      <c r="A317" t="s">
        <v>515</v>
      </c>
      <c r="B317" t="s">
        <v>521</v>
      </c>
      <c r="C317">
        <v>0</v>
      </c>
      <c r="D317">
        <v>0</v>
      </c>
      <c r="E317">
        <v>0</v>
      </c>
      <c r="F317">
        <v>0</v>
      </c>
      <c r="G317">
        <v>0</v>
      </c>
      <c r="H317">
        <v>0</v>
      </c>
      <c r="I317">
        <v>0</v>
      </c>
      <c r="J317">
        <v>0</v>
      </c>
      <c r="K317">
        <v>0</v>
      </c>
      <c r="L317">
        <v>0</v>
      </c>
      <c r="M317">
        <v>0</v>
      </c>
      <c r="N317">
        <v>0</v>
      </c>
      <c r="O317">
        <v>0</v>
      </c>
      <c r="P317">
        <v>0</v>
      </c>
      <c r="Q317">
        <v>41.776499999999999</v>
      </c>
      <c r="R317">
        <v>0</v>
      </c>
      <c r="S317">
        <v>0</v>
      </c>
      <c r="T317">
        <v>0</v>
      </c>
      <c r="U317">
        <v>0</v>
      </c>
      <c r="V317">
        <v>0</v>
      </c>
      <c r="W317">
        <v>0</v>
      </c>
      <c r="X317">
        <v>0</v>
      </c>
      <c r="Y317">
        <v>0</v>
      </c>
      <c r="Z317">
        <v>0</v>
      </c>
      <c r="AA317">
        <v>0</v>
      </c>
      <c r="AB317">
        <v>0</v>
      </c>
      <c r="AC317">
        <v>0</v>
      </c>
      <c r="AD317">
        <v>0</v>
      </c>
      <c r="AE317">
        <v>0</v>
      </c>
      <c r="AF317">
        <v>0</v>
      </c>
      <c r="AG317">
        <v>0</v>
      </c>
      <c r="AH317">
        <v>0</v>
      </c>
      <c r="AI317">
        <v>0</v>
      </c>
      <c r="AJ317">
        <v>0</v>
      </c>
      <c r="AK317">
        <v>0</v>
      </c>
      <c r="AL317">
        <v>0.83528999999999998</v>
      </c>
      <c r="AM317">
        <v>0</v>
      </c>
      <c r="AO317">
        <v>42.611789999999999</v>
      </c>
      <c r="AP317">
        <v>42.611789999999999</v>
      </c>
      <c r="AQ317">
        <v>27.843</v>
      </c>
      <c r="AR317">
        <v>0</v>
      </c>
      <c r="AS317">
        <v>0</v>
      </c>
      <c r="AT317" s="87">
        <v>0.65341071097928527</v>
      </c>
      <c r="AV317" t="s">
        <v>629</v>
      </c>
      <c r="BA317">
        <v>0.83528999999999998</v>
      </c>
      <c r="BB317">
        <v>0</v>
      </c>
      <c r="BC317">
        <v>41.776499999999999</v>
      </c>
      <c r="BD317">
        <v>0</v>
      </c>
      <c r="BF317">
        <v>41.776499999999999</v>
      </c>
      <c r="BI317">
        <v>0</v>
      </c>
      <c r="BJ317">
        <v>0</v>
      </c>
      <c r="BK317">
        <v>41.776499999999999</v>
      </c>
      <c r="BL317">
        <v>0</v>
      </c>
      <c r="BM317">
        <v>0.83528999999999998</v>
      </c>
      <c r="BN317">
        <v>0.64</v>
      </c>
      <c r="BO317">
        <v>0.22</v>
      </c>
      <c r="BP317">
        <v>0</v>
      </c>
      <c r="BQ317" t="s">
        <v>625</v>
      </c>
      <c r="BR317" t="s">
        <v>625</v>
      </c>
      <c r="BS317">
        <v>42.611789999999999</v>
      </c>
      <c r="BV317" s="87">
        <v>1.2545485650802279E-2</v>
      </c>
      <c r="BW317" s="87">
        <v>4.3125106924632832E-3</v>
      </c>
      <c r="BX317" s="87">
        <v>0.98314200365673443</v>
      </c>
      <c r="BY317" s="87">
        <v>0</v>
      </c>
      <c r="CA317" s="87">
        <v>1</v>
      </c>
      <c r="CD317">
        <v>1.2545499999999999E-2</v>
      </c>
      <c r="CG317" s="87">
        <v>1.4349197720656126E-8</v>
      </c>
      <c r="CH317" s="102">
        <v>0</v>
      </c>
    </row>
    <row r="318" spans="1:86" x14ac:dyDescent="0.35">
      <c r="A318" t="s">
        <v>515</v>
      </c>
      <c r="B318" t="s">
        <v>549</v>
      </c>
      <c r="C318">
        <v>0</v>
      </c>
      <c r="D318">
        <v>2.8746999999999998</v>
      </c>
      <c r="E318">
        <v>0</v>
      </c>
      <c r="F318">
        <v>0</v>
      </c>
      <c r="G318">
        <v>0</v>
      </c>
      <c r="H318">
        <v>0</v>
      </c>
      <c r="I318">
        <v>0</v>
      </c>
      <c r="J318">
        <v>0</v>
      </c>
      <c r="K318">
        <v>0</v>
      </c>
      <c r="L318">
        <v>46.5075</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0</v>
      </c>
      <c r="AH318">
        <v>0</v>
      </c>
      <c r="AI318">
        <v>0</v>
      </c>
      <c r="AJ318">
        <v>0</v>
      </c>
      <c r="AK318">
        <v>0</v>
      </c>
      <c r="AL318">
        <v>1.1000000000000001</v>
      </c>
      <c r="AM318">
        <v>0</v>
      </c>
      <c r="AO318">
        <v>50.482199999999999</v>
      </c>
      <c r="AP318">
        <v>50.482199999999999</v>
      </c>
      <c r="AQ318">
        <v>36.286000000000001</v>
      </c>
      <c r="AR318">
        <v>0</v>
      </c>
      <c r="AS318">
        <v>0</v>
      </c>
      <c r="AT318" s="87">
        <v>0.71878800844654156</v>
      </c>
      <c r="AV318" t="s">
        <v>629</v>
      </c>
      <c r="BA318">
        <v>1.1000000000000001</v>
      </c>
      <c r="BB318">
        <v>0</v>
      </c>
      <c r="BC318">
        <v>0</v>
      </c>
      <c r="BD318">
        <v>0</v>
      </c>
      <c r="BF318">
        <v>46.5075</v>
      </c>
      <c r="BI318">
        <v>2.8746999999999998</v>
      </c>
      <c r="BJ318">
        <v>0</v>
      </c>
      <c r="BK318">
        <v>0</v>
      </c>
      <c r="BL318">
        <v>46.5075</v>
      </c>
      <c r="BM318">
        <v>1.1000000000000001</v>
      </c>
      <c r="BN318">
        <v>0</v>
      </c>
      <c r="BO318">
        <v>0</v>
      </c>
      <c r="BP318">
        <v>0</v>
      </c>
      <c r="BQ318" t="s">
        <v>625</v>
      </c>
      <c r="BR318" t="s">
        <v>625</v>
      </c>
      <c r="BS318">
        <v>50.482199999999999</v>
      </c>
      <c r="BV318" s="87">
        <v>5.694482411622314E-2</v>
      </c>
      <c r="BW318" s="87">
        <v>0</v>
      </c>
      <c r="BX318" s="87">
        <v>2.1789858603626627E-2</v>
      </c>
      <c r="BY318" s="87">
        <v>0.92126531728015026</v>
      </c>
      <c r="CA318" s="87">
        <v>1</v>
      </c>
      <c r="CD318">
        <v>5.6944799999999997E-2</v>
      </c>
      <c r="CG318" s="87">
        <v>-2.411622314346662E-8</v>
      </c>
      <c r="CH318" s="102">
        <v>0</v>
      </c>
    </row>
    <row r="319" spans="1:86" x14ac:dyDescent="0.35">
      <c r="A319" t="s">
        <v>515</v>
      </c>
      <c r="B319" t="s">
        <v>528</v>
      </c>
      <c r="C319">
        <v>0</v>
      </c>
      <c r="D319">
        <v>0.63028700000000004</v>
      </c>
      <c r="E319">
        <v>0</v>
      </c>
      <c r="F319">
        <v>0</v>
      </c>
      <c r="G319">
        <v>0</v>
      </c>
      <c r="H319">
        <v>0</v>
      </c>
      <c r="I319">
        <v>0</v>
      </c>
      <c r="J319">
        <v>0</v>
      </c>
      <c r="K319">
        <v>0</v>
      </c>
      <c r="L319">
        <v>0</v>
      </c>
      <c r="M319">
        <v>0</v>
      </c>
      <c r="N319">
        <v>37.828600000000002</v>
      </c>
      <c r="O319">
        <v>0</v>
      </c>
      <c r="P319">
        <v>0</v>
      </c>
      <c r="Q319">
        <v>0</v>
      </c>
      <c r="R319">
        <v>0</v>
      </c>
      <c r="S319">
        <v>0</v>
      </c>
      <c r="T319">
        <v>0</v>
      </c>
      <c r="U319">
        <v>0</v>
      </c>
      <c r="V319">
        <v>0</v>
      </c>
      <c r="W319">
        <v>0</v>
      </c>
      <c r="X319">
        <v>0</v>
      </c>
      <c r="Y319">
        <v>0</v>
      </c>
      <c r="Z319">
        <v>0</v>
      </c>
      <c r="AA319">
        <v>0</v>
      </c>
      <c r="AB319">
        <v>0</v>
      </c>
      <c r="AC319">
        <v>0</v>
      </c>
      <c r="AD319">
        <v>0</v>
      </c>
      <c r="AE319">
        <v>0</v>
      </c>
      <c r="AF319">
        <v>0</v>
      </c>
      <c r="AG319">
        <v>0</v>
      </c>
      <c r="AH319">
        <v>0</v>
      </c>
      <c r="AI319">
        <v>5.04</v>
      </c>
      <c r="AJ319">
        <v>0</v>
      </c>
      <c r="AK319">
        <v>0</v>
      </c>
      <c r="AL319">
        <v>0.69991700000000001</v>
      </c>
      <c r="AM319">
        <v>0</v>
      </c>
      <c r="AO319">
        <v>44.198804000000003</v>
      </c>
      <c r="AP319">
        <v>44.198804000000003</v>
      </c>
      <c r="AQ319">
        <v>29.27</v>
      </c>
      <c r="AR319">
        <v>0</v>
      </c>
      <c r="AS319">
        <v>0</v>
      </c>
      <c r="AT319" s="87">
        <v>0.66223511387321699</v>
      </c>
      <c r="AV319" t="s">
        <v>629</v>
      </c>
      <c r="BA319">
        <v>0.69991700000000001</v>
      </c>
      <c r="BB319">
        <v>0</v>
      </c>
      <c r="BC319">
        <v>37.828600000000002</v>
      </c>
      <c r="BD319">
        <v>0</v>
      </c>
      <c r="BF319">
        <v>37.828600000000002</v>
      </c>
      <c r="BI319">
        <v>0.63028700000000004</v>
      </c>
      <c r="BJ319">
        <v>0</v>
      </c>
      <c r="BK319">
        <v>37.828600000000002</v>
      </c>
      <c r="BL319">
        <v>5.04</v>
      </c>
      <c r="BM319">
        <v>0.69991700000000001</v>
      </c>
      <c r="BN319">
        <v>0</v>
      </c>
      <c r="BO319">
        <v>0</v>
      </c>
      <c r="BP319">
        <v>0</v>
      </c>
      <c r="BQ319" t="s">
        <v>625</v>
      </c>
      <c r="BR319" t="s">
        <v>625</v>
      </c>
      <c r="BS319">
        <v>44.198804000000003</v>
      </c>
      <c r="BV319" s="87">
        <v>1.4260272744031716E-2</v>
      </c>
      <c r="BW319" s="87">
        <v>0</v>
      </c>
      <c r="BX319" s="87">
        <v>0.87170949241069962</v>
      </c>
      <c r="BY319" s="87">
        <v>0.11403023484526865</v>
      </c>
      <c r="CA319" s="87">
        <v>1</v>
      </c>
      <c r="CD319">
        <v>1.42603E-2</v>
      </c>
      <c r="CG319" s="87">
        <v>2.7255968284428667E-8</v>
      </c>
      <c r="CH319" s="102">
        <v>0</v>
      </c>
    </row>
    <row r="320" spans="1:86" x14ac:dyDescent="0.35">
      <c r="A320" t="s">
        <v>515</v>
      </c>
      <c r="B320" t="s">
        <v>564</v>
      </c>
      <c r="C320">
        <v>0</v>
      </c>
      <c r="D320">
        <v>0.16</v>
      </c>
      <c r="E320">
        <v>0</v>
      </c>
      <c r="F320">
        <v>0</v>
      </c>
      <c r="G320">
        <v>0</v>
      </c>
      <c r="H320">
        <v>0</v>
      </c>
      <c r="I320">
        <v>0</v>
      </c>
      <c r="J320">
        <v>0</v>
      </c>
      <c r="K320">
        <v>0</v>
      </c>
      <c r="L320">
        <v>0</v>
      </c>
      <c r="M320">
        <v>0</v>
      </c>
      <c r="N320">
        <v>0</v>
      </c>
      <c r="O320">
        <v>0</v>
      </c>
      <c r="P320">
        <v>8.2289999999999992</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9.1999999999999998E-2</v>
      </c>
      <c r="AM320">
        <v>0</v>
      </c>
      <c r="AO320">
        <v>8.4809999999999999</v>
      </c>
      <c r="AP320">
        <v>8.4809999999999999</v>
      </c>
      <c r="AQ320">
        <v>6.4630000000000001</v>
      </c>
      <c r="AR320">
        <v>0</v>
      </c>
      <c r="AS320">
        <v>0</v>
      </c>
      <c r="AT320" s="87">
        <v>0.76205636127815113</v>
      </c>
      <c r="AV320" t="s">
        <v>629</v>
      </c>
      <c r="BA320">
        <v>9.1999999999999998E-2</v>
      </c>
      <c r="BB320">
        <v>0</v>
      </c>
      <c r="BC320">
        <v>8.2289999999999992</v>
      </c>
      <c r="BD320">
        <v>0</v>
      </c>
      <c r="BF320">
        <v>8.2289999999999992</v>
      </c>
      <c r="BI320">
        <v>0.16</v>
      </c>
      <c r="BJ320">
        <v>0</v>
      </c>
      <c r="BK320">
        <v>8.2289999999999992</v>
      </c>
      <c r="BL320">
        <v>0</v>
      </c>
      <c r="BM320">
        <v>9.1999999999999998E-2</v>
      </c>
      <c r="BN320">
        <v>0</v>
      </c>
      <c r="BO320">
        <v>0</v>
      </c>
      <c r="BP320">
        <v>0</v>
      </c>
      <c r="BQ320" t="s">
        <v>625</v>
      </c>
      <c r="BR320" t="s">
        <v>625</v>
      </c>
      <c r="BS320">
        <v>8.4809999999999999</v>
      </c>
      <c r="BV320" s="87">
        <v>1.8865699799551942E-2</v>
      </c>
      <c r="BW320" s="87">
        <v>0</v>
      </c>
      <c r="BX320" s="87">
        <v>0.98113430020044801</v>
      </c>
      <c r="BY320" s="87">
        <v>0</v>
      </c>
      <c r="CA320" s="87">
        <v>1</v>
      </c>
      <c r="CD320">
        <v>1.8865699999999999E-2</v>
      </c>
      <c r="CG320" s="87">
        <v>2.0044805745800254E-10</v>
      </c>
      <c r="CH320" s="102">
        <v>0</v>
      </c>
    </row>
    <row r="321" spans="1:86" x14ac:dyDescent="0.35">
      <c r="A321" t="s">
        <v>515</v>
      </c>
      <c r="B321" t="s">
        <v>524</v>
      </c>
      <c r="C321">
        <v>0</v>
      </c>
      <c r="D321">
        <v>0</v>
      </c>
      <c r="E321">
        <v>0</v>
      </c>
      <c r="F321">
        <v>0</v>
      </c>
      <c r="G321">
        <v>0</v>
      </c>
      <c r="H321">
        <v>0</v>
      </c>
      <c r="I321">
        <v>0</v>
      </c>
      <c r="J321">
        <v>0</v>
      </c>
      <c r="K321">
        <v>0</v>
      </c>
      <c r="L321">
        <v>0</v>
      </c>
      <c r="M321">
        <v>10</v>
      </c>
      <c r="N321">
        <v>0</v>
      </c>
      <c r="O321">
        <v>7</v>
      </c>
      <c r="P321">
        <v>24</v>
      </c>
      <c r="Q321">
        <v>0</v>
      </c>
      <c r="R321">
        <v>0</v>
      </c>
      <c r="S321">
        <v>0</v>
      </c>
      <c r="T321">
        <v>0</v>
      </c>
      <c r="U321">
        <v>0</v>
      </c>
      <c r="V321">
        <v>0</v>
      </c>
      <c r="W321">
        <v>0.1</v>
      </c>
      <c r="X321">
        <v>0</v>
      </c>
      <c r="Y321">
        <v>0</v>
      </c>
      <c r="Z321">
        <v>0</v>
      </c>
      <c r="AA321">
        <v>0</v>
      </c>
      <c r="AB321">
        <v>0</v>
      </c>
      <c r="AC321">
        <v>0</v>
      </c>
      <c r="AD321">
        <v>0</v>
      </c>
      <c r="AE321">
        <v>0</v>
      </c>
      <c r="AF321">
        <v>0</v>
      </c>
      <c r="AG321">
        <v>0</v>
      </c>
      <c r="AH321">
        <v>0</v>
      </c>
      <c r="AI321">
        <v>9.6</v>
      </c>
      <c r="AJ321">
        <v>0</v>
      </c>
      <c r="AK321">
        <v>0</v>
      </c>
      <c r="AL321">
        <v>0.8</v>
      </c>
      <c r="AM321">
        <v>0</v>
      </c>
      <c r="AO321">
        <v>51.5</v>
      </c>
      <c r="AP321">
        <v>51.5</v>
      </c>
      <c r="AQ321">
        <v>37.700000000000003</v>
      </c>
      <c r="AR321">
        <v>0</v>
      </c>
      <c r="AS321">
        <v>0</v>
      </c>
      <c r="AT321" s="87">
        <v>0.73203883495145639</v>
      </c>
      <c r="AV321" t="s">
        <v>629</v>
      </c>
      <c r="BA321">
        <v>0.8</v>
      </c>
      <c r="BB321">
        <v>0</v>
      </c>
      <c r="BC321">
        <v>41</v>
      </c>
      <c r="BD321">
        <v>0</v>
      </c>
      <c r="BF321">
        <v>41.1</v>
      </c>
      <c r="BI321">
        <v>0</v>
      </c>
      <c r="BJ321">
        <v>0</v>
      </c>
      <c r="BK321">
        <v>41.1</v>
      </c>
      <c r="BL321">
        <v>9.6</v>
      </c>
      <c r="BM321">
        <v>0.8</v>
      </c>
      <c r="BN321">
        <v>0</v>
      </c>
      <c r="BO321">
        <v>0</v>
      </c>
      <c r="BP321">
        <v>0</v>
      </c>
      <c r="BQ321" t="s">
        <v>625</v>
      </c>
      <c r="BR321" t="s">
        <v>625</v>
      </c>
      <c r="BS321">
        <v>51.5</v>
      </c>
      <c r="BV321" s="87">
        <v>0</v>
      </c>
      <c r="BW321" s="87">
        <v>0</v>
      </c>
      <c r="BX321" s="87">
        <v>0.81359223300970873</v>
      </c>
      <c r="BY321" s="87">
        <v>0.18640776699029127</v>
      </c>
      <c r="CA321" s="87">
        <v>1</v>
      </c>
      <c r="CD321">
        <v>0</v>
      </c>
      <c r="CG321" s="87">
        <v>0</v>
      </c>
      <c r="CH321" s="102">
        <v>0</v>
      </c>
    </row>
    <row r="322" spans="1:86" x14ac:dyDescent="0.35">
      <c r="A322" t="s">
        <v>515</v>
      </c>
      <c r="B322" t="s">
        <v>566</v>
      </c>
      <c r="C322">
        <v>0</v>
      </c>
      <c r="D322">
        <v>0</v>
      </c>
      <c r="E322">
        <v>0</v>
      </c>
      <c r="F322">
        <v>0</v>
      </c>
      <c r="G322">
        <v>0</v>
      </c>
      <c r="H322">
        <v>0</v>
      </c>
      <c r="I322">
        <v>0</v>
      </c>
      <c r="J322">
        <v>0</v>
      </c>
      <c r="K322">
        <v>0</v>
      </c>
      <c r="L322">
        <v>0</v>
      </c>
      <c r="M322">
        <v>0</v>
      </c>
      <c r="N322">
        <v>0</v>
      </c>
      <c r="O322">
        <v>0</v>
      </c>
      <c r="P322">
        <v>12</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0.318</v>
      </c>
      <c r="AM322">
        <v>0</v>
      </c>
      <c r="AO322">
        <v>12.318</v>
      </c>
      <c r="AP322">
        <v>12.318</v>
      </c>
      <c r="AQ322">
        <v>10.6</v>
      </c>
      <c r="AR322">
        <v>0</v>
      </c>
      <c r="AS322">
        <v>0</v>
      </c>
      <c r="AT322" s="87">
        <v>0.86052930670563399</v>
      </c>
      <c r="AV322" t="s">
        <v>629</v>
      </c>
      <c r="BA322">
        <v>0.318</v>
      </c>
      <c r="BB322">
        <v>0</v>
      </c>
      <c r="BC322">
        <v>12</v>
      </c>
      <c r="BD322">
        <v>0</v>
      </c>
      <c r="BF322">
        <v>12</v>
      </c>
      <c r="BI322">
        <v>0</v>
      </c>
      <c r="BJ322">
        <v>0</v>
      </c>
      <c r="BK322">
        <v>12</v>
      </c>
      <c r="BL322">
        <v>0</v>
      </c>
      <c r="BM322">
        <v>0.318</v>
      </c>
      <c r="BN322">
        <v>0.64</v>
      </c>
      <c r="BO322">
        <v>0.22</v>
      </c>
      <c r="BP322">
        <v>0</v>
      </c>
      <c r="BQ322" t="s">
        <v>625</v>
      </c>
      <c r="BR322" t="s">
        <v>625</v>
      </c>
      <c r="BS322">
        <v>12.318</v>
      </c>
      <c r="BV322" s="87">
        <v>1.6522162688748173E-2</v>
      </c>
      <c r="BW322" s="87">
        <v>5.6794934242571857E-3</v>
      </c>
      <c r="BX322" s="87">
        <v>0.97779834388699471</v>
      </c>
      <c r="BY322" s="87">
        <v>0</v>
      </c>
      <c r="CA322" s="87">
        <v>1</v>
      </c>
      <c r="CD322">
        <v>1.6522200000000001E-2</v>
      </c>
      <c r="CG322" s="87">
        <v>3.7311251827737424E-8</v>
      </c>
      <c r="CH322" s="102">
        <v>0</v>
      </c>
    </row>
    <row r="323" spans="1:86" x14ac:dyDescent="0.35">
      <c r="A323" t="s">
        <v>515</v>
      </c>
      <c r="B323" t="s">
        <v>519</v>
      </c>
      <c r="C323">
        <v>0</v>
      </c>
      <c r="D323">
        <v>2.9256199999999999</v>
      </c>
      <c r="E323">
        <v>0</v>
      </c>
      <c r="F323">
        <v>0</v>
      </c>
      <c r="G323">
        <v>0</v>
      </c>
      <c r="H323">
        <v>0</v>
      </c>
      <c r="I323">
        <v>0</v>
      </c>
      <c r="J323">
        <v>0</v>
      </c>
      <c r="K323">
        <v>0</v>
      </c>
      <c r="L323">
        <v>0</v>
      </c>
      <c r="M323">
        <v>5.2774999999999999</v>
      </c>
      <c r="N323">
        <v>0</v>
      </c>
      <c r="O323">
        <v>0</v>
      </c>
      <c r="P323">
        <v>16.621500000000001</v>
      </c>
      <c r="Q323">
        <v>25.387499999999999</v>
      </c>
      <c r="R323">
        <v>0</v>
      </c>
      <c r="S323">
        <v>0</v>
      </c>
      <c r="T323">
        <v>0</v>
      </c>
      <c r="U323">
        <v>0</v>
      </c>
      <c r="V323">
        <v>0</v>
      </c>
      <c r="W323">
        <v>0</v>
      </c>
      <c r="X323">
        <v>0</v>
      </c>
      <c r="Y323">
        <v>0</v>
      </c>
      <c r="Z323">
        <v>0</v>
      </c>
      <c r="AA323">
        <v>0</v>
      </c>
      <c r="AB323">
        <v>0</v>
      </c>
      <c r="AC323">
        <v>0</v>
      </c>
      <c r="AD323">
        <v>0</v>
      </c>
      <c r="AE323">
        <v>0</v>
      </c>
      <c r="AF323">
        <v>0</v>
      </c>
      <c r="AG323">
        <v>0</v>
      </c>
      <c r="AH323">
        <v>0</v>
      </c>
      <c r="AI323">
        <v>4.0860000000000003</v>
      </c>
      <c r="AJ323">
        <v>0</v>
      </c>
      <c r="AK323">
        <v>0</v>
      </c>
      <c r="AL323">
        <v>1.0109999999999999</v>
      </c>
      <c r="AM323">
        <v>0</v>
      </c>
      <c r="AO323">
        <v>55.30912</v>
      </c>
      <c r="AP323">
        <v>55.30912</v>
      </c>
      <c r="AQ323">
        <v>35.811999999999998</v>
      </c>
      <c r="AR323">
        <v>0</v>
      </c>
      <c r="AS323">
        <v>0</v>
      </c>
      <c r="AT323" s="87">
        <v>0.64748815385238456</v>
      </c>
      <c r="AV323" t="s">
        <v>629</v>
      </c>
      <c r="BA323">
        <v>1.0109999999999999</v>
      </c>
      <c r="BB323">
        <v>0</v>
      </c>
      <c r="BC323">
        <v>47.286500000000004</v>
      </c>
      <c r="BD323">
        <v>0</v>
      </c>
      <c r="BF323">
        <v>47.286500000000004</v>
      </c>
      <c r="BI323">
        <v>2.9256199999999999</v>
      </c>
      <c r="BJ323">
        <v>0</v>
      </c>
      <c r="BK323">
        <v>47.286500000000004</v>
      </c>
      <c r="BL323">
        <v>4.0860000000000003</v>
      </c>
      <c r="BM323">
        <v>1.0109999999999999</v>
      </c>
      <c r="BN323">
        <v>0</v>
      </c>
      <c r="BO323">
        <v>0</v>
      </c>
      <c r="BP323">
        <v>0</v>
      </c>
      <c r="BQ323" t="s">
        <v>625</v>
      </c>
      <c r="BR323" t="s">
        <v>625</v>
      </c>
      <c r="BS323">
        <v>55.309120000000007</v>
      </c>
      <c r="BV323" s="87">
        <v>5.2895797293466239E-2</v>
      </c>
      <c r="BW323" s="87">
        <v>0</v>
      </c>
      <c r="BX323" s="87">
        <v>0.87322850191794776</v>
      </c>
      <c r="BY323" s="87">
        <v>7.3875700788586032E-2</v>
      </c>
      <c r="CA323" s="87">
        <v>1</v>
      </c>
      <c r="CD323">
        <v>5.28958E-2</v>
      </c>
      <c r="CG323" s="87">
        <v>2.7065337609988305E-9</v>
      </c>
      <c r="CH323" s="102">
        <v>0</v>
      </c>
    </row>
    <row r="324" spans="1:86" x14ac:dyDescent="0.35">
      <c r="A324" t="s">
        <v>515</v>
      </c>
      <c r="B324" t="s">
        <v>525</v>
      </c>
      <c r="C324">
        <v>0</v>
      </c>
      <c r="D324">
        <v>0.3</v>
      </c>
      <c r="E324">
        <v>0</v>
      </c>
      <c r="F324">
        <v>0</v>
      </c>
      <c r="G324">
        <v>0</v>
      </c>
      <c r="H324">
        <v>0</v>
      </c>
      <c r="I324">
        <v>0</v>
      </c>
      <c r="J324">
        <v>0</v>
      </c>
      <c r="K324">
        <v>0</v>
      </c>
      <c r="L324">
        <v>0</v>
      </c>
      <c r="M324">
        <v>8.9</v>
      </c>
      <c r="N324">
        <v>0</v>
      </c>
      <c r="O324">
        <v>0</v>
      </c>
      <c r="P324">
        <v>14.3</v>
      </c>
      <c r="Q324">
        <v>0</v>
      </c>
      <c r="R324">
        <v>0</v>
      </c>
      <c r="S324">
        <v>0</v>
      </c>
      <c r="T324">
        <v>0</v>
      </c>
      <c r="U324">
        <v>0</v>
      </c>
      <c r="V324">
        <v>0</v>
      </c>
      <c r="W324">
        <v>0</v>
      </c>
      <c r="X324">
        <v>0</v>
      </c>
      <c r="Y324">
        <v>0</v>
      </c>
      <c r="Z324">
        <v>0</v>
      </c>
      <c r="AA324">
        <v>0</v>
      </c>
      <c r="AB324">
        <v>0</v>
      </c>
      <c r="AC324">
        <v>0</v>
      </c>
      <c r="AD324">
        <v>0</v>
      </c>
      <c r="AE324">
        <v>0</v>
      </c>
      <c r="AF324">
        <v>0</v>
      </c>
      <c r="AG324">
        <v>0</v>
      </c>
      <c r="AH324">
        <v>0</v>
      </c>
      <c r="AI324">
        <v>4.7</v>
      </c>
      <c r="AJ324">
        <v>0</v>
      </c>
      <c r="AK324">
        <v>0</v>
      </c>
      <c r="AL324">
        <v>0.5</v>
      </c>
      <c r="AM324">
        <v>0</v>
      </c>
      <c r="AO324">
        <v>28.7</v>
      </c>
      <c r="AP324">
        <v>28.7</v>
      </c>
      <c r="AQ324">
        <v>21.3</v>
      </c>
      <c r="AR324">
        <v>0</v>
      </c>
      <c r="AS324">
        <v>0</v>
      </c>
      <c r="AT324" s="87">
        <v>0.74216027874564461</v>
      </c>
      <c r="AV324" t="s">
        <v>629</v>
      </c>
      <c r="BA324">
        <v>0.5</v>
      </c>
      <c r="BB324">
        <v>0</v>
      </c>
      <c r="BC324">
        <v>23.200000000000003</v>
      </c>
      <c r="BD324">
        <v>0</v>
      </c>
      <c r="BF324">
        <v>23.200000000000003</v>
      </c>
      <c r="BI324">
        <v>0.3</v>
      </c>
      <c r="BJ324">
        <v>0</v>
      </c>
      <c r="BK324">
        <v>23.200000000000003</v>
      </c>
      <c r="BL324">
        <v>4.7</v>
      </c>
      <c r="BM324">
        <v>0.5</v>
      </c>
      <c r="BN324">
        <v>0</v>
      </c>
      <c r="BO324">
        <v>0</v>
      </c>
      <c r="BP324">
        <v>0</v>
      </c>
      <c r="BQ324" t="s">
        <v>625</v>
      </c>
      <c r="BR324" t="s">
        <v>625</v>
      </c>
      <c r="BS324">
        <v>28.700000000000003</v>
      </c>
      <c r="BV324" s="87">
        <v>1.0452961672473867E-2</v>
      </c>
      <c r="BW324" s="87">
        <v>0</v>
      </c>
      <c r="BX324" s="87">
        <v>0.82578397212543553</v>
      </c>
      <c r="BY324" s="87">
        <v>0.16376306620209058</v>
      </c>
      <c r="CA324" s="87">
        <v>1</v>
      </c>
      <c r="CD324">
        <v>1.0453E-2</v>
      </c>
      <c r="CG324" s="87">
        <v>3.8327526133766221E-8</v>
      </c>
      <c r="CH324" s="102">
        <v>0</v>
      </c>
    </row>
    <row r="325" spans="1:86" x14ac:dyDescent="0.35">
      <c r="A325" t="s">
        <v>515</v>
      </c>
      <c r="B325" t="s">
        <v>565</v>
      </c>
      <c r="C325">
        <v>0</v>
      </c>
      <c r="D325">
        <v>0.14599999999999999</v>
      </c>
      <c r="E325">
        <v>0</v>
      </c>
      <c r="F325">
        <v>0</v>
      </c>
      <c r="G325">
        <v>0</v>
      </c>
      <c r="H325">
        <v>0</v>
      </c>
      <c r="I325">
        <v>0</v>
      </c>
      <c r="J325">
        <v>0</v>
      </c>
      <c r="K325">
        <v>0</v>
      </c>
      <c r="L325">
        <v>0</v>
      </c>
      <c r="M325">
        <v>0</v>
      </c>
      <c r="N325">
        <v>0</v>
      </c>
      <c r="O325">
        <v>0</v>
      </c>
      <c r="P325">
        <v>4.8</v>
      </c>
      <c r="Q325">
        <v>0</v>
      </c>
      <c r="R325">
        <v>0</v>
      </c>
      <c r="S325">
        <v>0</v>
      </c>
      <c r="T325">
        <v>0</v>
      </c>
      <c r="U325">
        <v>0</v>
      </c>
      <c r="V325">
        <v>0</v>
      </c>
      <c r="W325">
        <v>0.02</v>
      </c>
      <c r="X325">
        <v>0</v>
      </c>
      <c r="Y325">
        <v>0</v>
      </c>
      <c r="Z325">
        <v>0</v>
      </c>
      <c r="AA325">
        <v>0</v>
      </c>
      <c r="AB325">
        <v>0</v>
      </c>
      <c r="AC325">
        <v>0</v>
      </c>
      <c r="AD325">
        <v>0</v>
      </c>
      <c r="AE325">
        <v>0</v>
      </c>
      <c r="AF325">
        <v>0</v>
      </c>
      <c r="AG325">
        <v>0</v>
      </c>
      <c r="AH325">
        <v>0</v>
      </c>
      <c r="AI325">
        <v>0</v>
      </c>
      <c r="AJ325">
        <v>0</v>
      </c>
      <c r="AK325">
        <v>0</v>
      </c>
      <c r="AL325">
        <v>0.08</v>
      </c>
      <c r="AM325">
        <v>0</v>
      </c>
      <c r="AO325">
        <v>5.0459999999999994</v>
      </c>
      <c r="AP325">
        <v>5.0459999999999994</v>
      </c>
      <c r="AQ325">
        <v>3.3860000000000001</v>
      </c>
      <c r="AR325">
        <v>0</v>
      </c>
      <c r="AS325">
        <v>0</v>
      </c>
      <c r="AT325" s="87">
        <v>0.67102655568767355</v>
      </c>
      <c r="AV325" t="s">
        <v>629</v>
      </c>
      <c r="BA325">
        <v>0.08</v>
      </c>
      <c r="BB325">
        <v>0</v>
      </c>
      <c r="BC325">
        <v>4.8</v>
      </c>
      <c r="BD325">
        <v>0</v>
      </c>
      <c r="BF325">
        <v>4.8199999999999994</v>
      </c>
      <c r="BI325">
        <v>0.14599999999999999</v>
      </c>
      <c r="BJ325">
        <v>0</v>
      </c>
      <c r="BK325">
        <v>4.8199999999999994</v>
      </c>
      <c r="BL325">
        <v>0</v>
      </c>
      <c r="BM325">
        <v>0.08</v>
      </c>
      <c r="BN325">
        <v>0</v>
      </c>
      <c r="BO325">
        <v>0</v>
      </c>
      <c r="BP325">
        <v>0</v>
      </c>
      <c r="BQ325" t="s">
        <v>625</v>
      </c>
      <c r="BR325" t="s">
        <v>625</v>
      </c>
      <c r="BS325">
        <v>5.0459999999999994</v>
      </c>
      <c r="BV325" s="87">
        <v>2.8933808957590172E-2</v>
      </c>
      <c r="BW325" s="87">
        <v>0</v>
      </c>
      <c r="BX325" s="87">
        <v>0.97106619104240988</v>
      </c>
      <c r="BY325" s="87">
        <v>0</v>
      </c>
      <c r="CA325" s="87">
        <v>1</v>
      </c>
      <c r="CD325">
        <v>2.8933799999999999E-2</v>
      </c>
      <c r="CG325" s="87">
        <v>-8.9575901730809537E-9</v>
      </c>
      <c r="CH325" s="102">
        <v>0</v>
      </c>
    </row>
    <row r="326" spans="1:86" x14ac:dyDescent="0.35">
      <c r="A326" t="s">
        <v>515</v>
      </c>
      <c r="B326" t="s">
        <v>526</v>
      </c>
      <c r="C326">
        <v>0</v>
      </c>
      <c r="D326">
        <v>5.0999999999999996</v>
      </c>
      <c r="E326">
        <v>0</v>
      </c>
      <c r="F326">
        <v>0</v>
      </c>
      <c r="G326">
        <v>0</v>
      </c>
      <c r="H326">
        <v>0</v>
      </c>
      <c r="I326">
        <v>0</v>
      </c>
      <c r="J326">
        <v>0</v>
      </c>
      <c r="K326">
        <v>0</v>
      </c>
      <c r="L326">
        <v>0</v>
      </c>
      <c r="M326">
        <v>22</v>
      </c>
      <c r="N326">
        <v>13.2</v>
      </c>
      <c r="O326">
        <v>0.2</v>
      </c>
      <c r="P326">
        <v>9.3000000000000007</v>
      </c>
      <c r="Q326">
        <v>0</v>
      </c>
      <c r="R326">
        <v>0</v>
      </c>
      <c r="S326">
        <v>0</v>
      </c>
      <c r="T326">
        <v>0</v>
      </c>
      <c r="U326">
        <v>0</v>
      </c>
      <c r="V326">
        <v>0</v>
      </c>
      <c r="W326">
        <v>0</v>
      </c>
      <c r="X326">
        <v>0</v>
      </c>
      <c r="Y326">
        <v>0</v>
      </c>
      <c r="Z326">
        <v>0</v>
      </c>
      <c r="AA326">
        <v>0</v>
      </c>
      <c r="AB326">
        <v>0</v>
      </c>
      <c r="AC326">
        <v>0</v>
      </c>
      <c r="AD326">
        <v>0</v>
      </c>
      <c r="AE326">
        <v>0</v>
      </c>
      <c r="AF326">
        <v>0</v>
      </c>
      <c r="AG326">
        <v>0</v>
      </c>
      <c r="AH326">
        <v>0</v>
      </c>
      <c r="AI326">
        <v>0</v>
      </c>
      <c r="AJ326">
        <v>0</v>
      </c>
      <c r="AK326">
        <v>0</v>
      </c>
      <c r="AL326">
        <v>1.3</v>
      </c>
      <c r="AM326">
        <v>0</v>
      </c>
      <c r="AO326">
        <v>51.099999999999994</v>
      </c>
      <c r="AP326">
        <v>51.099999999999994</v>
      </c>
      <c r="AQ326">
        <v>36.200000000000003</v>
      </c>
      <c r="AR326">
        <v>0</v>
      </c>
      <c r="AS326">
        <v>0</v>
      </c>
      <c r="AT326" s="87">
        <v>0.70841487279843462</v>
      </c>
      <c r="AV326" t="s">
        <v>629</v>
      </c>
      <c r="BA326">
        <v>1.3</v>
      </c>
      <c r="BB326">
        <v>0</v>
      </c>
      <c r="BC326">
        <v>44.7</v>
      </c>
      <c r="BD326">
        <v>0</v>
      </c>
      <c r="BF326">
        <v>44.7</v>
      </c>
      <c r="BI326">
        <v>5.0999999999999996</v>
      </c>
      <c r="BJ326">
        <v>0</v>
      </c>
      <c r="BK326">
        <v>44.7</v>
      </c>
      <c r="BL326">
        <v>0</v>
      </c>
      <c r="BM326">
        <v>1.3</v>
      </c>
      <c r="BN326">
        <v>0</v>
      </c>
      <c r="BO326">
        <v>0</v>
      </c>
      <c r="BP326">
        <v>0</v>
      </c>
      <c r="BQ326" t="s">
        <v>625</v>
      </c>
      <c r="BR326" t="s">
        <v>625</v>
      </c>
      <c r="BS326">
        <v>51.1</v>
      </c>
      <c r="BV326" s="87">
        <v>9.9804305283757333E-2</v>
      </c>
      <c r="BW326" s="87">
        <v>0</v>
      </c>
      <c r="BX326" s="87">
        <v>0.90019569471624261</v>
      </c>
      <c r="BY326" s="87">
        <v>0</v>
      </c>
      <c r="CA326" s="87">
        <v>1</v>
      </c>
      <c r="CD326">
        <v>9.9804299999999999E-2</v>
      </c>
      <c r="CG326" s="87">
        <v>-5.2837573344399758E-9</v>
      </c>
      <c r="CH326" s="102">
        <v>0</v>
      </c>
    </row>
    <row r="327" spans="1:86" x14ac:dyDescent="0.35">
      <c r="A327" t="s">
        <v>515</v>
      </c>
      <c r="B327" t="s">
        <v>520</v>
      </c>
      <c r="C327">
        <v>0</v>
      </c>
      <c r="D327">
        <v>5.9539999999999997</v>
      </c>
      <c r="E327">
        <v>0</v>
      </c>
      <c r="F327">
        <v>0</v>
      </c>
      <c r="G327">
        <v>0</v>
      </c>
      <c r="H327">
        <v>0</v>
      </c>
      <c r="I327">
        <v>0</v>
      </c>
      <c r="J327">
        <v>0</v>
      </c>
      <c r="K327">
        <v>0</v>
      </c>
      <c r="L327">
        <v>0</v>
      </c>
      <c r="M327">
        <v>10.635999999999999</v>
      </c>
      <c r="N327">
        <v>0</v>
      </c>
      <c r="O327">
        <v>0</v>
      </c>
      <c r="P327">
        <v>23.289000000000001</v>
      </c>
      <c r="Q327">
        <v>9.4529999999999994</v>
      </c>
      <c r="R327">
        <v>7.3999999999999996E-2</v>
      </c>
      <c r="S327">
        <v>0</v>
      </c>
      <c r="T327">
        <v>0</v>
      </c>
      <c r="U327">
        <v>0</v>
      </c>
      <c r="V327">
        <v>0</v>
      </c>
      <c r="W327">
        <v>0</v>
      </c>
      <c r="X327">
        <v>0</v>
      </c>
      <c r="Y327">
        <v>0</v>
      </c>
      <c r="Z327">
        <v>0</v>
      </c>
      <c r="AA327">
        <v>0</v>
      </c>
      <c r="AB327">
        <v>0</v>
      </c>
      <c r="AC327">
        <v>0</v>
      </c>
      <c r="AD327">
        <v>0</v>
      </c>
      <c r="AE327">
        <v>0</v>
      </c>
      <c r="AF327">
        <v>0</v>
      </c>
      <c r="AG327">
        <v>0</v>
      </c>
      <c r="AH327">
        <v>0</v>
      </c>
      <c r="AI327">
        <v>4.3570000000000002</v>
      </c>
      <c r="AJ327">
        <v>0</v>
      </c>
      <c r="AK327">
        <v>0</v>
      </c>
      <c r="AL327">
        <v>1.2130000000000001</v>
      </c>
      <c r="AM327">
        <v>0</v>
      </c>
      <c r="AO327">
        <v>54.976000000000006</v>
      </c>
      <c r="AP327">
        <v>54.976000000000006</v>
      </c>
      <c r="AQ327">
        <v>35.886000000000003</v>
      </c>
      <c r="AR327">
        <v>0</v>
      </c>
      <c r="AS327">
        <v>0</v>
      </c>
      <c r="AT327" s="87">
        <v>0.65275756693830034</v>
      </c>
      <c r="AV327" t="s">
        <v>629</v>
      </c>
      <c r="BA327">
        <v>1.2130000000000001</v>
      </c>
      <c r="BB327">
        <v>0</v>
      </c>
      <c r="BC327">
        <v>43.378</v>
      </c>
      <c r="BD327">
        <v>7.3999999999999996E-2</v>
      </c>
      <c r="BF327">
        <v>43.451999999999998</v>
      </c>
      <c r="BI327">
        <v>5.9539999999999997</v>
      </c>
      <c r="BJ327">
        <v>0</v>
      </c>
      <c r="BK327">
        <v>43.451999999999998</v>
      </c>
      <c r="BL327">
        <v>4.3570000000000002</v>
      </c>
      <c r="BM327">
        <v>1.2130000000000001</v>
      </c>
      <c r="BN327">
        <v>0</v>
      </c>
      <c r="BO327">
        <v>0</v>
      </c>
      <c r="BP327">
        <v>0</v>
      </c>
      <c r="BQ327" t="s">
        <v>625</v>
      </c>
      <c r="BR327" t="s">
        <v>625</v>
      </c>
      <c r="BS327">
        <v>54.975999999999999</v>
      </c>
      <c r="BV327" s="87">
        <v>0.10830180442374854</v>
      </c>
      <c r="BW327" s="87">
        <v>0</v>
      </c>
      <c r="BX327" s="87">
        <v>0.81244543073341091</v>
      </c>
      <c r="BY327" s="87">
        <v>7.9252764842840523E-2</v>
      </c>
      <c r="CA327" s="87">
        <v>1</v>
      </c>
      <c r="CD327">
        <v>0.108302</v>
      </c>
      <c r="CG327" s="87">
        <v>1.9557625145771862E-7</v>
      </c>
      <c r="CH327" s="102">
        <v>0</v>
      </c>
    </row>
    <row r="328" spans="1:86" x14ac:dyDescent="0.35">
      <c r="A328" t="s">
        <v>515</v>
      </c>
      <c r="B328" t="s">
        <v>559</v>
      </c>
      <c r="C328">
        <v>0</v>
      </c>
      <c r="D328">
        <v>0.224</v>
      </c>
      <c r="E328">
        <v>0</v>
      </c>
      <c r="F328">
        <v>0</v>
      </c>
      <c r="G328">
        <v>0</v>
      </c>
      <c r="H328">
        <v>0</v>
      </c>
      <c r="I328">
        <v>0</v>
      </c>
      <c r="J328">
        <v>0</v>
      </c>
      <c r="K328">
        <v>0</v>
      </c>
      <c r="L328">
        <v>0</v>
      </c>
      <c r="M328">
        <v>0</v>
      </c>
      <c r="N328">
        <v>0</v>
      </c>
      <c r="O328">
        <v>0</v>
      </c>
      <c r="P328">
        <v>0</v>
      </c>
      <c r="Q328">
        <v>0.70199999999999996</v>
      </c>
      <c r="R328">
        <v>6.3140000000000001</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0.13500000000000001</v>
      </c>
      <c r="AM328">
        <v>0</v>
      </c>
      <c r="AO328">
        <v>7.375</v>
      </c>
      <c r="AP328">
        <v>7.375</v>
      </c>
      <c r="AQ328">
        <v>4.59</v>
      </c>
      <c r="AR328">
        <v>0</v>
      </c>
      <c r="AS328">
        <v>0</v>
      </c>
      <c r="AT328" s="87">
        <v>0.62237288135593216</v>
      </c>
      <c r="AV328" t="s">
        <v>629</v>
      </c>
      <c r="BA328">
        <v>0.13500000000000001</v>
      </c>
      <c r="BB328">
        <v>0</v>
      </c>
      <c r="BC328">
        <v>0.70199999999999996</v>
      </c>
      <c r="BD328">
        <v>6.3140000000000001</v>
      </c>
      <c r="BF328">
        <v>7.016</v>
      </c>
      <c r="BI328">
        <v>0.224</v>
      </c>
      <c r="BJ328">
        <v>0</v>
      </c>
      <c r="BK328">
        <v>7.016</v>
      </c>
      <c r="BL328">
        <v>0</v>
      </c>
      <c r="BM328">
        <v>0.13500000000000001</v>
      </c>
      <c r="BN328">
        <v>0</v>
      </c>
      <c r="BO328">
        <v>0</v>
      </c>
      <c r="BP328">
        <v>0</v>
      </c>
      <c r="BQ328" t="s">
        <v>625</v>
      </c>
      <c r="BR328" t="s">
        <v>625</v>
      </c>
      <c r="BS328">
        <v>7.375</v>
      </c>
      <c r="BV328" s="87">
        <v>3.0372881355932205E-2</v>
      </c>
      <c r="BW328" s="87">
        <v>0</v>
      </c>
      <c r="BX328" s="87">
        <v>0.96962711864406781</v>
      </c>
      <c r="BY328" s="87">
        <v>0</v>
      </c>
      <c r="CA328" s="87">
        <v>1</v>
      </c>
      <c r="CD328">
        <v>3.0372900000000001E-2</v>
      </c>
      <c r="CG328" s="87">
        <v>1.864406779655825E-8</v>
      </c>
      <c r="CH328" s="102">
        <v>0</v>
      </c>
    </row>
    <row r="329" spans="1:86" x14ac:dyDescent="0.35">
      <c r="A329" t="s">
        <v>515</v>
      </c>
      <c r="B329" t="s">
        <v>557</v>
      </c>
      <c r="C329">
        <v>0</v>
      </c>
      <c r="D329">
        <v>7.1999999999999995E-2</v>
      </c>
      <c r="E329">
        <v>0</v>
      </c>
      <c r="F329">
        <v>0</v>
      </c>
      <c r="G329">
        <v>0</v>
      </c>
      <c r="H329">
        <v>0</v>
      </c>
      <c r="I329">
        <v>0</v>
      </c>
      <c r="J329">
        <v>0</v>
      </c>
      <c r="K329">
        <v>0</v>
      </c>
      <c r="L329">
        <v>0</v>
      </c>
      <c r="M329">
        <v>13.236000000000001</v>
      </c>
      <c r="N329">
        <v>0</v>
      </c>
      <c r="O329">
        <v>0</v>
      </c>
      <c r="P329">
        <v>10.071999999999999</v>
      </c>
      <c r="Q329">
        <v>0</v>
      </c>
      <c r="R329">
        <v>0</v>
      </c>
      <c r="S329">
        <v>0</v>
      </c>
      <c r="T329">
        <v>0</v>
      </c>
      <c r="U329">
        <v>0</v>
      </c>
      <c r="V329">
        <v>0</v>
      </c>
      <c r="W329">
        <v>0</v>
      </c>
      <c r="X329">
        <v>0</v>
      </c>
      <c r="Y329">
        <v>0</v>
      </c>
      <c r="Z329">
        <v>0</v>
      </c>
      <c r="AA329">
        <v>0</v>
      </c>
      <c r="AB329">
        <v>0</v>
      </c>
      <c r="AC329">
        <v>0</v>
      </c>
      <c r="AD329">
        <v>0</v>
      </c>
      <c r="AE329">
        <v>0</v>
      </c>
      <c r="AF329">
        <v>0</v>
      </c>
      <c r="AG329">
        <v>0</v>
      </c>
      <c r="AH329">
        <v>0</v>
      </c>
      <c r="AI329">
        <v>0</v>
      </c>
      <c r="AJ329">
        <v>0</v>
      </c>
      <c r="AK329">
        <v>0</v>
      </c>
      <c r="AL329">
        <v>0.56799999999999995</v>
      </c>
      <c r="AM329">
        <v>0</v>
      </c>
      <c r="AO329">
        <v>23.948</v>
      </c>
      <c r="AP329">
        <v>23.948</v>
      </c>
      <c r="AQ329">
        <v>19.745000000000001</v>
      </c>
      <c r="AR329">
        <v>0</v>
      </c>
      <c r="AS329">
        <v>0</v>
      </c>
      <c r="AT329" s="87">
        <v>0.82449473860030065</v>
      </c>
      <c r="AV329" t="s">
        <v>629</v>
      </c>
      <c r="BA329">
        <v>0.56799999999999995</v>
      </c>
      <c r="BB329">
        <v>0</v>
      </c>
      <c r="BC329">
        <v>23.308</v>
      </c>
      <c r="BD329">
        <v>0</v>
      </c>
      <c r="BF329">
        <v>23.308</v>
      </c>
      <c r="BI329">
        <v>7.1999999999999995E-2</v>
      </c>
      <c r="BJ329">
        <v>0</v>
      </c>
      <c r="BK329">
        <v>23.308</v>
      </c>
      <c r="BL329">
        <v>0</v>
      </c>
      <c r="BM329">
        <v>0.56799999999999995</v>
      </c>
      <c r="BN329">
        <v>0</v>
      </c>
      <c r="BO329">
        <v>0</v>
      </c>
      <c r="BP329">
        <v>0</v>
      </c>
      <c r="BQ329" t="s">
        <v>625</v>
      </c>
      <c r="BR329" t="s">
        <v>625</v>
      </c>
      <c r="BS329">
        <v>23.948</v>
      </c>
      <c r="BV329" s="87">
        <v>3.006514113913479E-3</v>
      </c>
      <c r="BW329" s="87">
        <v>0</v>
      </c>
      <c r="BX329" s="87">
        <v>0.99699348588608661</v>
      </c>
      <c r="BY329" s="87">
        <v>0</v>
      </c>
      <c r="CA329" s="87">
        <v>1</v>
      </c>
      <c r="CD329">
        <v>3.00651E-3</v>
      </c>
      <c r="CG329" s="87">
        <v>-4.1139134789730525E-9</v>
      </c>
      <c r="CH329" s="102">
        <v>0</v>
      </c>
    </row>
    <row r="330" spans="1:86" x14ac:dyDescent="0.35">
      <c r="A330" t="s">
        <v>515</v>
      </c>
      <c r="B330" t="s">
        <v>540</v>
      </c>
      <c r="C330">
        <v>0</v>
      </c>
      <c r="D330">
        <v>0.87</v>
      </c>
      <c r="E330">
        <v>0</v>
      </c>
      <c r="F330">
        <v>0</v>
      </c>
      <c r="G330">
        <v>0</v>
      </c>
      <c r="H330">
        <v>0</v>
      </c>
      <c r="I330">
        <v>0</v>
      </c>
      <c r="J330">
        <v>0</v>
      </c>
      <c r="K330">
        <v>0</v>
      </c>
      <c r="L330">
        <v>0</v>
      </c>
      <c r="M330">
        <v>0</v>
      </c>
      <c r="N330">
        <v>0</v>
      </c>
      <c r="O330">
        <v>0</v>
      </c>
      <c r="P330">
        <v>0</v>
      </c>
      <c r="Q330">
        <v>0</v>
      </c>
      <c r="R330">
        <v>1.357</v>
      </c>
      <c r="S330">
        <v>17.564</v>
      </c>
      <c r="T330">
        <v>0</v>
      </c>
      <c r="U330">
        <v>0</v>
      </c>
      <c r="V330">
        <v>0</v>
      </c>
      <c r="W330">
        <v>0</v>
      </c>
      <c r="X330">
        <v>0</v>
      </c>
      <c r="Y330">
        <v>0</v>
      </c>
      <c r="Z330">
        <v>0</v>
      </c>
      <c r="AA330">
        <v>0</v>
      </c>
      <c r="AB330">
        <v>0</v>
      </c>
      <c r="AC330">
        <v>0</v>
      </c>
      <c r="AD330">
        <v>0</v>
      </c>
      <c r="AE330">
        <v>0</v>
      </c>
      <c r="AF330">
        <v>0</v>
      </c>
      <c r="AG330">
        <v>0</v>
      </c>
      <c r="AH330">
        <v>0</v>
      </c>
      <c r="AI330">
        <v>0</v>
      </c>
      <c r="AJ330">
        <v>0.81299999999999994</v>
      </c>
      <c r="AK330">
        <v>0</v>
      </c>
      <c r="AL330">
        <v>0.35899999999999999</v>
      </c>
      <c r="AM330">
        <v>0</v>
      </c>
      <c r="AO330">
        <v>20.963000000000001</v>
      </c>
      <c r="AP330">
        <v>20.963000000000001</v>
      </c>
      <c r="AQ330">
        <v>17.564</v>
      </c>
      <c r="AR330">
        <v>0</v>
      </c>
      <c r="AS330">
        <v>0</v>
      </c>
      <c r="AT330" s="87">
        <v>0.83785717693078277</v>
      </c>
      <c r="AV330" t="s">
        <v>629</v>
      </c>
      <c r="BA330">
        <v>0.35899999999999999</v>
      </c>
      <c r="BB330">
        <v>0</v>
      </c>
      <c r="BC330">
        <v>0</v>
      </c>
      <c r="BD330">
        <v>18.920999999999999</v>
      </c>
      <c r="BF330">
        <v>18.920999999999999</v>
      </c>
      <c r="BI330">
        <v>0.87</v>
      </c>
      <c r="BJ330">
        <v>0</v>
      </c>
      <c r="BK330">
        <v>18.920999999999999</v>
      </c>
      <c r="BL330">
        <v>0.81299999999999994</v>
      </c>
      <c r="BM330">
        <v>0.35899999999999999</v>
      </c>
      <c r="BN330">
        <v>0</v>
      </c>
      <c r="BO330">
        <v>0</v>
      </c>
      <c r="BP330">
        <v>0</v>
      </c>
      <c r="BQ330" t="s">
        <v>625</v>
      </c>
      <c r="BR330" t="s">
        <v>625</v>
      </c>
      <c r="BS330">
        <v>20.963000000000001</v>
      </c>
      <c r="BV330" s="87">
        <v>4.1501693459905543E-2</v>
      </c>
      <c r="BW330" s="87">
        <v>0</v>
      </c>
      <c r="BX330" s="87">
        <v>0.91971568954825167</v>
      </c>
      <c r="BY330" s="87">
        <v>3.8782616991842767E-2</v>
      </c>
      <c r="CA330" s="87">
        <v>1</v>
      </c>
      <c r="CD330">
        <v>4.1501700000000002E-2</v>
      </c>
      <c r="CG330" s="87">
        <v>6.5400944590510157E-9</v>
      </c>
      <c r="CH330" s="102">
        <v>0</v>
      </c>
    </row>
    <row r="331" spans="1:86" x14ac:dyDescent="0.35">
      <c r="A331" t="s">
        <v>515</v>
      </c>
      <c r="B331" t="s">
        <v>555</v>
      </c>
      <c r="C331">
        <v>0</v>
      </c>
      <c r="D331">
        <v>0.27400000000000002</v>
      </c>
      <c r="E331">
        <v>0</v>
      </c>
      <c r="F331">
        <v>0</v>
      </c>
      <c r="G331">
        <v>0</v>
      </c>
      <c r="H331">
        <v>0</v>
      </c>
      <c r="I331">
        <v>0</v>
      </c>
      <c r="J331">
        <v>0</v>
      </c>
      <c r="K331">
        <v>0</v>
      </c>
      <c r="L331">
        <v>0</v>
      </c>
      <c r="M331">
        <v>0</v>
      </c>
      <c r="N331">
        <v>0</v>
      </c>
      <c r="O331">
        <v>0</v>
      </c>
      <c r="P331">
        <v>14.952</v>
      </c>
      <c r="Q331">
        <v>0</v>
      </c>
      <c r="R331">
        <v>1.839</v>
      </c>
      <c r="S331">
        <v>0</v>
      </c>
      <c r="T331">
        <v>0</v>
      </c>
      <c r="U331">
        <v>0</v>
      </c>
      <c r="V331">
        <v>0</v>
      </c>
      <c r="W331">
        <v>0</v>
      </c>
      <c r="X331">
        <v>0</v>
      </c>
      <c r="Y331">
        <v>0</v>
      </c>
      <c r="Z331">
        <v>0</v>
      </c>
      <c r="AA331">
        <v>0</v>
      </c>
      <c r="AB331">
        <v>0</v>
      </c>
      <c r="AC331">
        <v>0</v>
      </c>
      <c r="AD331">
        <v>0</v>
      </c>
      <c r="AE331">
        <v>0</v>
      </c>
      <c r="AF331">
        <v>0</v>
      </c>
      <c r="AG331">
        <v>0</v>
      </c>
      <c r="AH331">
        <v>0</v>
      </c>
      <c r="AI331">
        <v>0</v>
      </c>
      <c r="AJ331">
        <v>0</v>
      </c>
      <c r="AK331">
        <v>0</v>
      </c>
      <c r="AL331">
        <v>0.20499999999999999</v>
      </c>
      <c r="AM331">
        <v>0</v>
      </c>
      <c r="AO331">
        <v>17.269999999999996</v>
      </c>
      <c r="AP331">
        <v>17.269999999999996</v>
      </c>
      <c r="AQ331">
        <v>10.54</v>
      </c>
      <c r="AR331">
        <v>0</v>
      </c>
      <c r="AS331">
        <v>0</v>
      </c>
      <c r="AT331" s="87">
        <v>0.61030689056166776</v>
      </c>
      <c r="AV331" t="s">
        <v>629</v>
      </c>
      <c r="BA331">
        <v>0.20499999999999999</v>
      </c>
      <c r="BB331">
        <v>0</v>
      </c>
      <c r="BC331">
        <v>14.952</v>
      </c>
      <c r="BD331">
        <v>1.839</v>
      </c>
      <c r="BF331">
        <v>16.791</v>
      </c>
      <c r="BI331">
        <v>0.27400000000000002</v>
      </c>
      <c r="BJ331">
        <v>0</v>
      </c>
      <c r="BK331">
        <v>16.791</v>
      </c>
      <c r="BL331">
        <v>0</v>
      </c>
      <c r="BM331">
        <v>0.20499999999999999</v>
      </c>
      <c r="BN331">
        <v>0</v>
      </c>
      <c r="BO331">
        <v>0</v>
      </c>
      <c r="BP331">
        <v>0</v>
      </c>
      <c r="BQ331" t="s">
        <v>625</v>
      </c>
      <c r="BR331" t="s">
        <v>625</v>
      </c>
      <c r="BS331">
        <v>17.27</v>
      </c>
      <c r="BV331" s="87">
        <v>1.5865662999420962E-2</v>
      </c>
      <c r="BW331" s="87">
        <v>0</v>
      </c>
      <c r="BX331" s="87">
        <v>0.98413433700057895</v>
      </c>
      <c r="BY331" s="87">
        <v>0</v>
      </c>
      <c r="CA331" s="87">
        <v>0.99999999999999989</v>
      </c>
      <c r="CD331">
        <v>1.58657E-2</v>
      </c>
      <c r="CG331" s="87">
        <v>3.7000579038160009E-8</v>
      </c>
      <c r="CH331" s="102">
        <v>0</v>
      </c>
    </row>
    <row r="332" spans="1:86" x14ac:dyDescent="0.35">
      <c r="A332" t="s">
        <v>369</v>
      </c>
      <c r="B332" t="s">
        <v>370</v>
      </c>
      <c r="C332">
        <v>0</v>
      </c>
      <c r="D332">
        <v>5.7370000000000001</v>
      </c>
      <c r="E332">
        <v>0</v>
      </c>
      <c r="F332">
        <v>0</v>
      </c>
      <c r="G332">
        <v>0</v>
      </c>
      <c r="H332">
        <v>0</v>
      </c>
      <c r="I332">
        <v>0</v>
      </c>
      <c r="J332">
        <v>0</v>
      </c>
      <c r="K332">
        <v>0</v>
      </c>
      <c r="L332">
        <v>94.443700000000007</v>
      </c>
      <c r="M332">
        <v>0.50205100000000003</v>
      </c>
      <c r="N332">
        <v>41.340499999999999</v>
      </c>
      <c r="O332">
        <v>0</v>
      </c>
      <c r="P332">
        <v>12.299099999999999</v>
      </c>
      <c r="Q332">
        <v>17.797599999999999</v>
      </c>
      <c r="R332">
        <v>22.25</v>
      </c>
      <c r="S332">
        <v>0</v>
      </c>
      <c r="T332">
        <v>0</v>
      </c>
      <c r="U332">
        <v>0</v>
      </c>
      <c r="V332">
        <v>0</v>
      </c>
      <c r="W332">
        <v>0</v>
      </c>
      <c r="X332">
        <v>0</v>
      </c>
      <c r="Y332">
        <v>0</v>
      </c>
      <c r="Z332">
        <v>0</v>
      </c>
      <c r="AA332">
        <v>0</v>
      </c>
      <c r="AB332">
        <v>0</v>
      </c>
      <c r="AC332">
        <v>0</v>
      </c>
      <c r="AD332">
        <v>0</v>
      </c>
      <c r="AE332">
        <v>0</v>
      </c>
      <c r="AF332">
        <v>0</v>
      </c>
      <c r="AG332">
        <v>0</v>
      </c>
      <c r="AH332">
        <v>0</v>
      </c>
      <c r="AI332">
        <v>18.295000000000002</v>
      </c>
      <c r="AJ332">
        <v>0</v>
      </c>
      <c r="AK332">
        <v>0</v>
      </c>
      <c r="AL332">
        <v>4.76769</v>
      </c>
      <c r="AM332">
        <v>0</v>
      </c>
      <c r="AO332">
        <v>217.43264099999996</v>
      </c>
      <c r="AP332">
        <v>217.43264099999996</v>
      </c>
      <c r="AQ332">
        <v>160.77500000000001</v>
      </c>
      <c r="AR332">
        <v>0</v>
      </c>
      <c r="AS332">
        <v>0</v>
      </c>
      <c r="AT332" s="87">
        <v>0.7394243994856321</v>
      </c>
      <c r="AV332" t="s">
        <v>629</v>
      </c>
      <c r="BA332">
        <v>4.76769</v>
      </c>
      <c r="BB332">
        <v>0</v>
      </c>
      <c r="BC332">
        <v>71.939250999999999</v>
      </c>
      <c r="BD332">
        <v>22.25</v>
      </c>
      <c r="BF332">
        <v>188.63295099999999</v>
      </c>
      <c r="BI332">
        <v>5.7370000000000001</v>
      </c>
      <c r="BJ332">
        <v>0</v>
      </c>
      <c r="BK332">
        <v>94.189250999999999</v>
      </c>
      <c r="BL332">
        <v>112.73870000000001</v>
      </c>
      <c r="BM332">
        <v>4.76769</v>
      </c>
      <c r="BN332">
        <v>0</v>
      </c>
      <c r="BO332">
        <v>0</v>
      </c>
      <c r="BP332">
        <v>0</v>
      </c>
      <c r="BQ332" t="s">
        <v>625</v>
      </c>
      <c r="BR332" t="s">
        <v>625</v>
      </c>
      <c r="BS332">
        <v>217.43264099999999</v>
      </c>
      <c r="BV332" s="87">
        <v>2.6385182894411885E-2</v>
      </c>
      <c r="BW332" s="87">
        <v>0</v>
      </c>
      <c r="BX332" s="87">
        <v>0.45511538904593446</v>
      </c>
      <c r="BY332" s="87">
        <v>0.51849942805965377</v>
      </c>
      <c r="CA332" s="87">
        <v>1</v>
      </c>
      <c r="CD332">
        <v>2.6385100000000002E-2</v>
      </c>
      <c r="CG332" s="87">
        <v>-8.2894411883305263E-8</v>
      </c>
      <c r="CH332" s="102">
        <v>0</v>
      </c>
    </row>
    <row r="333" spans="1:86" x14ac:dyDescent="0.35">
      <c r="A333" t="s">
        <v>361</v>
      </c>
      <c r="B333" t="s">
        <v>362</v>
      </c>
      <c r="C333">
        <v>0</v>
      </c>
      <c r="D333">
        <v>0</v>
      </c>
      <c r="E333">
        <v>0</v>
      </c>
      <c r="F333">
        <v>0</v>
      </c>
      <c r="G333">
        <v>0</v>
      </c>
      <c r="H333">
        <v>0</v>
      </c>
      <c r="I333">
        <v>0</v>
      </c>
      <c r="J333">
        <v>0</v>
      </c>
      <c r="K333">
        <v>0</v>
      </c>
      <c r="L333">
        <v>0</v>
      </c>
      <c r="M333">
        <v>12.94</v>
      </c>
      <c r="N333">
        <v>37.53</v>
      </c>
      <c r="O333">
        <v>71.19</v>
      </c>
      <c r="P333">
        <v>7.77</v>
      </c>
      <c r="Q333">
        <v>0</v>
      </c>
      <c r="R333">
        <v>0</v>
      </c>
      <c r="S333">
        <v>0</v>
      </c>
      <c r="T333">
        <v>0</v>
      </c>
      <c r="U333">
        <v>0</v>
      </c>
      <c r="V333">
        <v>0</v>
      </c>
      <c r="W333">
        <v>8.5299999999999994</v>
      </c>
      <c r="X333">
        <v>0</v>
      </c>
      <c r="Y333">
        <v>0</v>
      </c>
      <c r="Z333">
        <v>0</v>
      </c>
      <c r="AA333">
        <v>0</v>
      </c>
      <c r="AB333">
        <v>0</v>
      </c>
      <c r="AC333">
        <v>0</v>
      </c>
      <c r="AD333">
        <v>0</v>
      </c>
      <c r="AE333">
        <v>0</v>
      </c>
      <c r="AF333">
        <v>0</v>
      </c>
      <c r="AG333">
        <v>0</v>
      </c>
      <c r="AH333">
        <v>0</v>
      </c>
      <c r="AI333">
        <v>24.19</v>
      </c>
      <c r="AJ333">
        <v>0</v>
      </c>
      <c r="AK333">
        <v>0</v>
      </c>
      <c r="AL333">
        <v>3.8</v>
      </c>
      <c r="AM333">
        <v>0</v>
      </c>
      <c r="AO333">
        <v>165.95000000000002</v>
      </c>
      <c r="AP333">
        <v>165.95000000000002</v>
      </c>
      <c r="AQ333">
        <v>118.25</v>
      </c>
      <c r="AR333">
        <v>0</v>
      </c>
      <c r="AS333">
        <v>0</v>
      </c>
      <c r="AT333" s="87">
        <v>0.7125640253088279</v>
      </c>
      <c r="AV333" t="s">
        <v>629</v>
      </c>
      <c r="BA333">
        <v>3.8</v>
      </c>
      <c r="BB333">
        <v>0</v>
      </c>
      <c r="BC333">
        <v>129.43</v>
      </c>
      <c r="BD333">
        <v>0</v>
      </c>
      <c r="BF333">
        <v>137.96</v>
      </c>
      <c r="BI333">
        <v>0</v>
      </c>
      <c r="BJ333">
        <v>0</v>
      </c>
      <c r="BK333">
        <v>137.96</v>
      </c>
      <c r="BL333">
        <v>24.19</v>
      </c>
      <c r="BM333">
        <v>3.8</v>
      </c>
      <c r="BN333">
        <v>0</v>
      </c>
      <c r="BO333">
        <v>0</v>
      </c>
      <c r="BP333">
        <v>0</v>
      </c>
      <c r="BQ333" t="s">
        <v>625</v>
      </c>
      <c r="BR333" t="s">
        <v>625</v>
      </c>
      <c r="BS333">
        <v>165.95000000000002</v>
      </c>
      <c r="BV333" s="87">
        <v>0</v>
      </c>
      <c r="BW333" s="87">
        <v>0</v>
      </c>
      <c r="BX333" s="87">
        <v>0.85423320277191928</v>
      </c>
      <c r="BY333" s="87">
        <v>0.14576679722808075</v>
      </c>
      <c r="CA333" s="87">
        <v>1</v>
      </c>
      <c r="CD333">
        <v>0</v>
      </c>
      <c r="CG333" s="87">
        <v>0</v>
      </c>
      <c r="CH333" s="102">
        <v>0</v>
      </c>
    </row>
    <row r="334" spans="1:86" x14ac:dyDescent="0.35">
      <c r="A334" t="s">
        <v>361</v>
      </c>
      <c r="B334" t="s">
        <v>363</v>
      </c>
      <c r="C334">
        <v>0</v>
      </c>
      <c r="D334">
        <v>0</v>
      </c>
      <c r="E334">
        <v>0</v>
      </c>
      <c r="F334">
        <v>0</v>
      </c>
      <c r="G334">
        <v>0</v>
      </c>
      <c r="H334">
        <v>0</v>
      </c>
      <c r="I334">
        <v>0</v>
      </c>
      <c r="J334">
        <v>0</v>
      </c>
      <c r="K334">
        <v>0</v>
      </c>
      <c r="L334">
        <v>0</v>
      </c>
      <c r="M334">
        <v>0</v>
      </c>
      <c r="N334">
        <v>14.68</v>
      </c>
      <c r="O334">
        <v>11.07</v>
      </c>
      <c r="P334">
        <v>0</v>
      </c>
      <c r="Q334">
        <v>0</v>
      </c>
      <c r="R334">
        <v>0</v>
      </c>
      <c r="S334">
        <v>0</v>
      </c>
      <c r="T334">
        <v>0</v>
      </c>
      <c r="U334">
        <v>0</v>
      </c>
      <c r="V334">
        <v>0</v>
      </c>
      <c r="W334">
        <v>0.54</v>
      </c>
      <c r="X334">
        <v>0</v>
      </c>
      <c r="Y334">
        <v>0</v>
      </c>
      <c r="Z334">
        <v>0</v>
      </c>
      <c r="AA334">
        <v>0</v>
      </c>
      <c r="AB334">
        <v>0</v>
      </c>
      <c r="AC334">
        <v>0</v>
      </c>
      <c r="AD334">
        <v>0</v>
      </c>
      <c r="AE334">
        <v>0</v>
      </c>
      <c r="AF334">
        <v>0</v>
      </c>
      <c r="AG334">
        <v>0</v>
      </c>
      <c r="AH334">
        <v>0</v>
      </c>
      <c r="AI334">
        <v>4.74</v>
      </c>
      <c r="AJ334">
        <v>0</v>
      </c>
      <c r="AK334">
        <v>0</v>
      </c>
      <c r="AL334">
        <v>0.85</v>
      </c>
      <c r="AM334">
        <v>0</v>
      </c>
      <c r="AO334">
        <v>31.880000000000003</v>
      </c>
      <c r="AP334">
        <v>31.880000000000003</v>
      </c>
      <c r="AQ334">
        <v>22.24</v>
      </c>
      <c r="AR334">
        <v>0</v>
      </c>
      <c r="AS334">
        <v>0</v>
      </c>
      <c r="AT334" s="87">
        <v>0.69761606022584677</v>
      </c>
      <c r="AV334" t="s">
        <v>629</v>
      </c>
      <c r="BA334">
        <v>0.85</v>
      </c>
      <c r="BB334">
        <v>0</v>
      </c>
      <c r="BC334">
        <v>25.75</v>
      </c>
      <c r="BD334">
        <v>0</v>
      </c>
      <c r="BF334">
        <v>26.29</v>
      </c>
      <c r="BI334">
        <v>0</v>
      </c>
      <c r="BJ334">
        <v>0</v>
      </c>
      <c r="BK334">
        <v>26.29</v>
      </c>
      <c r="BL334">
        <v>4.74</v>
      </c>
      <c r="BM334">
        <v>0.85</v>
      </c>
      <c r="BN334">
        <v>0</v>
      </c>
      <c r="BO334">
        <v>0</v>
      </c>
      <c r="BP334">
        <v>0</v>
      </c>
      <c r="BQ334" t="s">
        <v>625</v>
      </c>
      <c r="BR334" t="s">
        <v>625</v>
      </c>
      <c r="BS334">
        <v>31.880000000000003</v>
      </c>
      <c r="BV334" s="87">
        <v>0</v>
      </c>
      <c r="BW334" s="87">
        <v>0</v>
      </c>
      <c r="BX334" s="87">
        <v>0.85131744040150559</v>
      </c>
      <c r="BY334" s="87">
        <v>0.14868255959849436</v>
      </c>
      <c r="CA334" s="87">
        <v>1</v>
      </c>
      <c r="CD334">
        <v>0</v>
      </c>
      <c r="CG334" s="87">
        <v>0</v>
      </c>
      <c r="CH334" s="102">
        <v>0</v>
      </c>
    </row>
    <row r="335" spans="1:86" x14ac:dyDescent="0.35">
      <c r="A335" t="s">
        <v>361</v>
      </c>
      <c r="B335" t="s">
        <v>364</v>
      </c>
      <c r="C335">
        <v>0</v>
      </c>
      <c r="D335">
        <v>0</v>
      </c>
      <c r="E335">
        <v>0</v>
      </c>
      <c r="F335">
        <v>0</v>
      </c>
      <c r="G335">
        <v>0</v>
      </c>
      <c r="H335">
        <v>0</v>
      </c>
      <c r="I335">
        <v>0</v>
      </c>
      <c r="J335">
        <v>0</v>
      </c>
      <c r="K335">
        <v>0</v>
      </c>
      <c r="L335">
        <v>0</v>
      </c>
      <c r="M335">
        <v>0</v>
      </c>
      <c r="N335">
        <v>0</v>
      </c>
      <c r="O335">
        <v>3.08</v>
      </c>
      <c r="P335">
        <v>9.24</v>
      </c>
      <c r="Q335">
        <v>0</v>
      </c>
      <c r="R335">
        <v>0</v>
      </c>
      <c r="S335">
        <v>0</v>
      </c>
      <c r="T335">
        <v>0</v>
      </c>
      <c r="U335">
        <v>0</v>
      </c>
      <c r="V335">
        <v>0</v>
      </c>
      <c r="W335">
        <v>0.18</v>
      </c>
      <c r="X335">
        <v>0</v>
      </c>
      <c r="Y335">
        <v>0</v>
      </c>
      <c r="Z335">
        <v>0</v>
      </c>
      <c r="AA335">
        <v>0</v>
      </c>
      <c r="AB335">
        <v>0</v>
      </c>
      <c r="AC335">
        <v>0</v>
      </c>
      <c r="AD335">
        <v>0</v>
      </c>
      <c r="AE335">
        <v>0</v>
      </c>
      <c r="AF335">
        <v>0</v>
      </c>
      <c r="AG335">
        <v>0</v>
      </c>
      <c r="AH335">
        <v>0</v>
      </c>
      <c r="AI335">
        <v>1.87</v>
      </c>
      <c r="AJ335">
        <v>0</v>
      </c>
      <c r="AK335">
        <v>0</v>
      </c>
      <c r="AL335">
        <v>0.33</v>
      </c>
      <c r="AM335">
        <v>0</v>
      </c>
      <c r="AO335">
        <v>14.700000000000001</v>
      </c>
      <c r="AP335">
        <v>14.700000000000001</v>
      </c>
      <c r="AQ335">
        <v>10.82</v>
      </c>
      <c r="AR335">
        <v>0</v>
      </c>
      <c r="AS335">
        <v>0</v>
      </c>
      <c r="AT335" s="87">
        <v>0.7360544217687075</v>
      </c>
      <c r="AV335" t="s">
        <v>629</v>
      </c>
      <c r="BA335">
        <v>0.33</v>
      </c>
      <c r="BB335">
        <v>0</v>
      </c>
      <c r="BC335">
        <v>12.32</v>
      </c>
      <c r="BD335">
        <v>0</v>
      </c>
      <c r="BF335">
        <v>12.5</v>
      </c>
      <c r="BI335">
        <v>0</v>
      </c>
      <c r="BJ335">
        <v>0</v>
      </c>
      <c r="BK335">
        <v>12.5</v>
      </c>
      <c r="BL335">
        <v>1.87</v>
      </c>
      <c r="BM335">
        <v>0.33</v>
      </c>
      <c r="BN335">
        <v>0</v>
      </c>
      <c r="BO335">
        <v>0</v>
      </c>
      <c r="BP335">
        <v>0</v>
      </c>
      <c r="BQ335" t="s">
        <v>625</v>
      </c>
      <c r="BR335" t="s">
        <v>625</v>
      </c>
      <c r="BS335">
        <v>14.700000000000001</v>
      </c>
      <c r="BV335" s="87">
        <v>0</v>
      </c>
      <c r="BW335" s="87">
        <v>0</v>
      </c>
      <c r="BX335" s="87">
        <v>0.8727891156462585</v>
      </c>
      <c r="BY335" s="87">
        <v>0.1272108843537415</v>
      </c>
      <c r="CA335" s="87">
        <v>1</v>
      </c>
      <c r="CD335">
        <v>0</v>
      </c>
      <c r="CG335" s="87">
        <v>0</v>
      </c>
      <c r="CH335" s="102">
        <v>0</v>
      </c>
    </row>
    <row r="336" spans="1:86" x14ac:dyDescent="0.35">
      <c r="A336" t="s">
        <v>361</v>
      </c>
      <c r="B336" t="s">
        <v>365</v>
      </c>
      <c r="C336">
        <v>0</v>
      </c>
      <c r="D336">
        <v>0</v>
      </c>
      <c r="E336">
        <v>0</v>
      </c>
      <c r="F336">
        <v>0</v>
      </c>
      <c r="G336">
        <v>0</v>
      </c>
      <c r="H336">
        <v>0</v>
      </c>
      <c r="I336">
        <v>0</v>
      </c>
      <c r="J336">
        <v>0</v>
      </c>
      <c r="K336">
        <v>0</v>
      </c>
      <c r="L336">
        <v>0</v>
      </c>
      <c r="M336">
        <v>5.56</v>
      </c>
      <c r="N336">
        <v>5.56</v>
      </c>
      <c r="O336">
        <v>0</v>
      </c>
      <c r="P336">
        <v>33.36</v>
      </c>
      <c r="Q336">
        <v>0</v>
      </c>
      <c r="R336">
        <v>0</v>
      </c>
      <c r="S336">
        <v>0</v>
      </c>
      <c r="T336">
        <v>0</v>
      </c>
      <c r="U336">
        <v>0</v>
      </c>
      <c r="V336">
        <v>0</v>
      </c>
      <c r="W336">
        <v>2.97</v>
      </c>
      <c r="X336">
        <v>0</v>
      </c>
      <c r="Y336">
        <v>0</v>
      </c>
      <c r="Z336">
        <v>0</v>
      </c>
      <c r="AA336">
        <v>0</v>
      </c>
      <c r="AB336">
        <v>0</v>
      </c>
      <c r="AC336">
        <v>0</v>
      </c>
      <c r="AD336">
        <v>0</v>
      </c>
      <c r="AE336">
        <v>0</v>
      </c>
      <c r="AF336">
        <v>0</v>
      </c>
      <c r="AG336">
        <v>0</v>
      </c>
      <c r="AH336">
        <v>0</v>
      </c>
      <c r="AI336">
        <v>6.13</v>
      </c>
      <c r="AJ336">
        <v>0</v>
      </c>
      <c r="AK336">
        <v>0</v>
      </c>
      <c r="AL336">
        <v>1.04</v>
      </c>
      <c r="AM336">
        <v>0</v>
      </c>
      <c r="AO336">
        <v>54.62</v>
      </c>
      <c r="AP336">
        <v>54.62</v>
      </c>
      <c r="AQ336">
        <v>41.38</v>
      </c>
      <c r="AR336">
        <v>0</v>
      </c>
      <c r="AS336">
        <v>0</v>
      </c>
      <c r="AT336" s="87">
        <v>0.75759794946905901</v>
      </c>
      <c r="AV336" t="s">
        <v>629</v>
      </c>
      <c r="BA336">
        <v>1.04</v>
      </c>
      <c r="BB336">
        <v>0</v>
      </c>
      <c r="BC336">
        <v>44.48</v>
      </c>
      <c r="BD336">
        <v>0</v>
      </c>
      <c r="BF336">
        <v>47.449999999999996</v>
      </c>
      <c r="BI336">
        <v>0</v>
      </c>
      <c r="BJ336">
        <v>0</v>
      </c>
      <c r="BK336">
        <v>47.449999999999996</v>
      </c>
      <c r="BL336">
        <v>6.13</v>
      </c>
      <c r="BM336">
        <v>1.04</v>
      </c>
      <c r="BN336">
        <v>0</v>
      </c>
      <c r="BO336">
        <v>0</v>
      </c>
      <c r="BP336">
        <v>0</v>
      </c>
      <c r="BQ336" t="s">
        <v>625</v>
      </c>
      <c r="BR336" t="s">
        <v>625</v>
      </c>
      <c r="BS336">
        <v>54.62</v>
      </c>
      <c r="BV336" s="87">
        <v>0</v>
      </c>
      <c r="BW336" s="87">
        <v>0</v>
      </c>
      <c r="BX336" s="87">
        <v>0.88777004760161105</v>
      </c>
      <c r="BY336" s="87">
        <v>0.11222995239838887</v>
      </c>
      <c r="CA336" s="87">
        <v>0.99999999999999989</v>
      </c>
      <c r="CD336">
        <v>0</v>
      </c>
      <c r="CG336" s="87">
        <v>0</v>
      </c>
      <c r="CH336" s="102">
        <v>0</v>
      </c>
    </row>
    <row r="337" spans="1:86" x14ac:dyDescent="0.35">
      <c r="A337" t="s">
        <v>366</v>
      </c>
      <c r="B337" t="s">
        <v>367</v>
      </c>
      <c r="C337">
        <v>0</v>
      </c>
      <c r="D337">
        <v>7.0000000000000001E-3</v>
      </c>
      <c r="E337">
        <v>0</v>
      </c>
      <c r="F337">
        <v>0</v>
      </c>
      <c r="G337">
        <v>4.1660000000000004</v>
      </c>
      <c r="H337">
        <v>0</v>
      </c>
      <c r="I337">
        <v>0</v>
      </c>
      <c r="J337">
        <v>0</v>
      </c>
      <c r="K337">
        <v>0</v>
      </c>
      <c r="L337">
        <v>0</v>
      </c>
      <c r="M337">
        <v>0</v>
      </c>
      <c r="N337">
        <v>0</v>
      </c>
      <c r="O337">
        <v>0</v>
      </c>
      <c r="P337">
        <v>0</v>
      </c>
      <c r="Q337">
        <v>0</v>
      </c>
      <c r="R337">
        <v>0</v>
      </c>
      <c r="S337">
        <v>0</v>
      </c>
      <c r="T337">
        <v>0</v>
      </c>
      <c r="U337">
        <v>0</v>
      </c>
      <c r="V337">
        <v>0</v>
      </c>
      <c r="W337">
        <v>0</v>
      </c>
      <c r="X337">
        <v>4.4850000000000003</v>
      </c>
      <c r="Y337">
        <v>0</v>
      </c>
      <c r="Z337">
        <v>0</v>
      </c>
      <c r="AA337">
        <v>0</v>
      </c>
      <c r="AB337">
        <v>0</v>
      </c>
      <c r="AC337">
        <v>0</v>
      </c>
      <c r="AD337">
        <v>0</v>
      </c>
      <c r="AE337">
        <v>0</v>
      </c>
      <c r="AF337">
        <v>0</v>
      </c>
      <c r="AG337">
        <v>0</v>
      </c>
      <c r="AH337">
        <v>0</v>
      </c>
      <c r="AI337">
        <v>0</v>
      </c>
      <c r="AJ337">
        <v>92.521000000000001</v>
      </c>
      <c r="AK337">
        <v>0</v>
      </c>
      <c r="AL337">
        <v>1.2509999999999999</v>
      </c>
      <c r="AM337">
        <v>0</v>
      </c>
      <c r="AO337">
        <v>102.43</v>
      </c>
      <c r="AP337">
        <v>102.43</v>
      </c>
      <c r="AQ337">
        <v>84.34</v>
      </c>
      <c r="AR337">
        <v>0</v>
      </c>
      <c r="AS337">
        <v>0</v>
      </c>
      <c r="AT337" s="87">
        <v>0.82339158449672945</v>
      </c>
      <c r="AV337" t="s">
        <v>629</v>
      </c>
      <c r="BA337">
        <v>1.2509999999999999</v>
      </c>
      <c r="BB337">
        <v>0</v>
      </c>
      <c r="BC337">
        <v>0</v>
      </c>
      <c r="BD337">
        <v>0</v>
      </c>
      <c r="BF337">
        <v>4.4850000000000003</v>
      </c>
      <c r="BI337">
        <v>4.173</v>
      </c>
      <c r="BJ337">
        <v>0</v>
      </c>
      <c r="BK337">
        <v>0</v>
      </c>
      <c r="BL337">
        <v>97.006</v>
      </c>
      <c r="BM337">
        <v>1.2509999999999999</v>
      </c>
      <c r="BN337">
        <v>0</v>
      </c>
      <c r="BO337">
        <v>0</v>
      </c>
      <c r="BP337">
        <v>0</v>
      </c>
      <c r="BQ337" t="s">
        <v>625</v>
      </c>
      <c r="BR337" t="s">
        <v>625</v>
      </c>
      <c r="BS337">
        <v>102.43</v>
      </c>
      <c r="BV337" s="87">
        <v>4.0740017572976663E-2</v>
      </c>
      <c r="BW337" s="87">
        <v>0</v>
      </c>
      <c r="BX337" s="87">
        <v>1.2213218783559502E-2</v>
      </c>
      <c r="BY337" s="87">
        <v>0.94704676364346374</v>
      </c>
      <c r="CA337" s="87">
        <v>0.99999999999999989</v>
      </c>
      <c r="CD337">
        <v>4.0739999999999998E-2</v>
      </c>
      <c r="CG337" s="87">
        <v>-1.7572976664104178E-8</v>
      </c>
      <c r="CH337" s="102">
        <v>0</v>
      </c>
    </row>
    <row r="338" spans="1:86" x14ac:dyDescent="0.35">
      <c r="A338" t="s">
        <v>366</v>
      </c>
      <c r="B338" t="s">
        <v>368</v>
      </c>
      <c r="C338">
        <v>0</v>
      </c>
      <c r="D338">
        <v>2.5999999999999999E-2</v>
      </c>
      <c r="E338">
        <v>0</v>
      </c>
      <c r="F338">
        <v>0</v>
      </c>
      <c r="G338">
        <v>0</v>
      </c>
      <c r="H338">
        <v>0</v>
      </c>
      <c r="I338">
        <v>0</v>
      </c>
      <c r="J338">
        <v>0</v>
      </c>
      <c r="K338">
        <v>0</v>
      </c>
      <c r="L338">
        <v>0</v>
      </c>
      <c r="M338">
        <v>0</v>
      </c>
      <c r="N338">
        <v>0</v>
      </c>
      <c r="O338">
        <v>0</v>
      </c>
      <c r="P338">
        <v>0</v>
      </c>
      <c r="Q338">
        <v>0</v>
      </c>
      <c r="R338">
        <v>1.3640000000000001</v>
      </c>
      <c r="S338">
        <v>0</v>
      </c>
      <c r="T338">
        <v>0</v>
      </c>
      <c r="U338">
        <v>0</v>
      </c>
      <c r="V338">
        <v>0</v>
      </c>
      <c r="W338">
        <v>0</v>
      </c>
      <c r="X338">
        <v>0</v>
      </c>
      <c r="Y338">
        <v>0</v>
      </c>
      <c r="Z338">
        <v>0</v>
      </c>
      <c r="AA338">
        <v>0</v>
      </c>
      <c r="AB338">
        <v>0</v>
      </c>
      <c r="AC338">
        <v>0</v>
      </c>
      <c r="AD338">
        <v>0</v>
      </c>
      <c r="AE338">
        <v>0</v>
      </c>
      <c r="AF338">
        <v>0</v>
      </c>
      <c r="AG338">
        <v>0</v>
      </c>
      <c r="AH338">
        <v>0</v>
      </c>
      <c r="AI338">
        <v>0</v>
      </c>
      <c r="AJ338">
        <v>0</v>
      </c>
      <c r="AK338">
        <v>0</v>
      </c>
      <c r="AL338">
        <v>2.3199999999999998E-2</v>
      </c>
      <c r="AM338">
        <v>0</v>
      </c>
      <c r="AO338">
        <v>1.4132000000000002</v>
      </c>
      <c r="AP338">
        <v>1.4132000000000002</v>
      </c>
      <c r="AQ338">
        <v>1.39</v>
      </c>
      <c r="AR338">
        <v>0</v>
      </c>
      <c r="AS338">
        <v>0</v>
      </c>
      <c r="AT338" s="87">
        <v>0.98358335692046395</v>
      </c>
      <c r="AV338" t="s">
        <v>629</v>
      </c>
      <c r="BA338">
        <v>2.3199999999999998E-2</v>
      </c>
      <c r="BB338">
        <v>0</v>
      </c>
      <c r="BC338">
        <v>0</v>
      </c>
      <c r="BD338">
        <v>1.3640000000000001</v>
      </c>
      <c r="BF338">
        <v>1.3640000000000001</v>
      </c>
      <c r="BI338">
        <v>2.5999999999999999E-2</v>
      </c>
      <c r="BJ338">
        <v>0</v>
      </c>
      <c r="BK338">
        <v>1.3640000000000001</v>
      </c>
      <c r="BL338">
        <v>0</v>
      </c>
      <c r="BM338">
        <v>2.3199999999999998E-2</v>
      </c>
      <c r="BN338">
        <v>0</v>
      </c>
      <c r="BO338">
        <v>0</v>
      </c>
      <c r="BP338">
        <v>0</v>
      </c>
      <c r="BQ338" t="s">
        <v>625</v>
      </c>
      <c r="BR338" t="s">
        <v>625</v>
      </c>
      <c r="BS338">
        <v>1.4132000000000002</v>
      </c>
      <c r="BV338" s="87">
        <v>1.8397962071893571E-2</v>
      </c>
      <c r="BW338" s="87">
        <v>0</v>
      </c>
      <c r="BX338" s="87">
        <v>0.9816020379281063</v>
      </c>
      <c r="BY338" s="87">
        <v>0</v>
      </c>
      <c r="CA338" s="87">
        <v>0.99999999999999989</v>
      </c>
      <c r="CD338">
        <v>1.8398000000000001E-2</v>
      </c>
      <c r="CG338" s="87">
        <v>3.7928106429857555E-8</v>
      </c>
      <c r="CH338" s="102">
        <v>0</v>
      </c>
    </row>
    <row r="339" spans="1:86" x14ac:dyDescent="0.35">
      <c r="A339" t="s">
        <v>140</v>
      </c>
      <c r="B339" t="s">
        <v>142</v>
      </c>
      <c r="C339">
        <v>0</v>
      </c>
      <c r="D339">
        <v>155.303</v>
      </c>
      <c r="E339">
        <v>0</v>
      </c>
      <c r="F339">
        <v>16.312999999999999</v>
      </c>
      <c r="G339">
        <v>0</v>
      </c>
      <c r="H339">
        <v>0</v>
      </c>
      <c r="I339">
        <v>1990.18</v>
      </c>
      <c r="J339">
        <v>0</v>
      </c>
      <c r="K339">
        <v>0</v>
      </c>
      <c r="L339">
        <v>235.322</v>
      </c>
      <c r="M339">
        <v>0</v>
      </c>
      <c r="N339">
        <v>1409.14</v>
      </c>
      <c r="O339">
        <v>0</v>
      </c>
      <c r="P339">
        <v>0</v>
      </c>
      <c r="Q339">
        <v>0</v>
      </c>
      <c r="R339">
        <v>488.709</v>
      </c>
      <c r="S339">
        <v>0</v>
      </c>
      <c r="T339">
        <v>0</v>
      </c>
      <c r="U339">
        <v>0</v>
      </c>
      <c r="V339">
        <v>75.587000000000003</v>
      </c>
      <c r="W339">
        <v>422.37700000000001</v>
      </c>
      <c r="X339">
        <v>0</v>
      </c>
      <c r="Y339">
        <v>0</v>
      </c>
      <c r="Z339">
        <v>0</v>
      </c>
      <c r="AA339">
        <v>0</v>
      </c>
      <c r="AB339">
        <v>0</v>
      </c>
      <c r="AC339">
        <v>0</v>
      </c>
      <c r="AD339">
        <v>0</v>
      </c>
      <c r="AE339">
        <v>0</v>
      </c>
      <c r="AF339">
        <v>170.084</v>
      </c>
      <c r="AG339">
        <v>755.14099999999996</v>
      </c>
      <c r="AH339">
        <v>1710.2</v>
      </c>
      <c r="AI339">
        <v>882.73099999999999</v>
      </c>
      <c r="AJ339">
        <v>0</v>
      </c>
      <c r="AK339">
        <v>0</v>
      </c>
      <c r="AL339">
        <v>241.33199999999999</v>
      </c>
      <c r="AM339">
        <v>0</v>
      </c>
      <c r="AO339">
        <v>8552.4190000000017</v>
      </c>
      <c r="AP339">
        <v>8552.4190000000017</v>
      </c>
      <c r="AQ339">
        <v>8137</v>
      </c>
      <c r="AR339">
        <v>777.84100000000001</v>
      </c>
      <c r="AS339">
        <v>983.07614999999998</v>
      </c>
      <c r="AT339" s="87">
        <v>0.95142672500025993</v>
      </c>
      <c r="AV339" t="s">
        <v>629</v>
      </c>
      <c r="BA339">
        <v>1166.5569999999998</v>
      </c>
      <c r="BB339">
        <v>0</v>
      </c>
      <c r="BC339">
        <v>1409.14</v>
      </c>
      <c r="BD339">
        <v>488.709</v>
      </c>
      <c r="BF339">
        <v>2631.1349999999998</v>
      </c>
      <c r="BI339">
        <v>171.61599999999999</v>
      </c>
      <c r="BJ339">
        <v>0</v>
      </c>
      <c r="BK339">
        <v>2395.8130000000001</v>
      </c>
      <c r="BL339">
        <v>4818.433</v>
      </c>
      <c r="BM339">
        <v>1166.5569999999998</v>
      </c>
      <c r="BN339">
        <v>0</v>
      </c>
      <c r="BO339">
        <v>0.98</v>
      </c>
      <c r="BP339">
        <v>0</v>
      </c>
      <c r="BQ339" t="s">
        <v>625</v>
      </c>
      <c r="BR339" t="s">
        <v>625</v>
      </c>
      <c r="BS339">
        <v>8552.4189999999999</v>
      </c>
      <c r="BV339" s="87">
        <v>2.0066369526563186E-2</v>
      </c>
      <c r="BW339" s="87">
        <v>0.13367280765827771</v>
      </c>
      <c r="BX339" s="87">
        <v>0.28286080698338101</v>
      </c>
      <c r="BY339" s="87">
        <v>0.56340001583177812</v>
      </c>
      <c r="CA339" s="87">
        <v>1</v>
      </c>
      <c r="CD339">
        <v>2.1812499999999999E-2</v>
      </c>
      <c r="CG339" s="87">
        <v>1.7461304734368126E-3</v>
      </c>
      <c r="CH339" s="102">
        <v>1.9999999999999983E-3</v>
      </c>
    </row>
    <row r="340" spans="1:86" x14ac:dyDescent="0.35">
      <c r="A340" t="s">
        <v>602</v>
      </c>
      <c r="B340" t="s">
        <v>603</v>
      </c>
      <c r="C340">
        <v>0</v>
      </c>
      <c r="D340">
        <v>5.0999999999999996</v>
      </c>
      <c r="E340">
        <v>0</v>
      </c>
      <c r="F340">
        <v>0</v>
      </c>
      <c r="G340">
        <v>0</v>
      </c>
      <c r="H340">
        <v>0</v>
      </c>
      <c r="I340">
        <v>0</v>
      </c>
      <c r="J340">
        <v>0</v>
      </c>
      <c r="K340">
        <v>0</v>
      </c>
      <c r="L340">
        <v>0</v>
      </c>
      <c r="M340">
        <v>0</v>
      </c>
      <c r="N340">
        <v>0</v>
      </c>
      <c r="O340">
        <v>0</v>
      </c>
      <c r="P340">
        <v>0</v>
      </c>
      <c r="Q340">
        <v>69</v>
      </c>
      <c r="R340">
        <v>9.1999999999999993</v>
      </c>
      <c r="S340">
        <v>0</v>
      </c>
      <c r="T340">
        <v>0</v>
      </c>
      <c r="U340">
        <v>0</v>
      </c>
      <c r="V340">
        <v>0</v>
      </c>
      <c r="W340">
        <v>0</v>
      </c>
      <c r="X340">
        <v>0</v>
      </c>
      <c r="Y340">
        <v>0</v>
      </c>
      <c r="Z340">
        <v>0</v>
      </c>
      <c r="AA340">
        <v>0</v>
      </c>
      <c r="AB340">
        <v>0</v>
      </c>
      <c r="AC340">
        <v>0</v>
      </c>
      <c r="AD340">
        <v>0</v>
      </c>
      <c r="AE340">
        <v>0</v>
      </c>
      <c r="AF340">
        <v>0</v>
      </c>
      <c r="AG340">
        <v>0</v>
      </c>
      <c r="AH340">
        <v>0</v>
      </c>
      <c r="AI340">
        <v>0</v>
      </c>
      <c r="AJ340">
        <v>0</v>
      </c>
      <c r="AK340">
        <v>0</v>
      </c>
      <c r="AL340">
        <v>1.7370000000000001</v>
      </c>
      <c r="AM340">
        <v>0</v>
      </c>
      <c r="AO340">
        <v>85.036999999999992</v>
      </c>
      <c r="AP340">
        <v>85.036999999999992</v>
      </c>
      <c r="AQ340">
        <v>57.9</v>
      </c>
      <c r="AR340">
        <v>0</v>
      </c>
      <c r="AS340">
        <v>0</v>
      </c>
      <c r="AT340" s="87">
        <v>0.68088008749132733</v>
      </c>
      <c r="AV340" t="s">
        <v>629</v>
      </c>
      <c r="BA340">
        <v>1.7370000000000001</v>
      </c>
      <c r="BB340">
        <v>0</v>
      </c>
      <c r="BC340">
        <v>69</v>
      </c>
      <c r="BD340">
        <v>9.1999999999999993</v>
      </c>
      <c r="BF340">
        <v>78.2</v>
      </c>
      <c r="BI340">
        <v>5.0999999999999996</v>
      </c>
      <c r="BJ340">
        <v>0</v>
      </c>
      <c r="BK340">
        <v>78.2</v>
      </c>
      <c r="BL340">
        <v>0</v>
      </c>
      <c r="BM340">
        <v>1.7370000000000001</v>
      </c>
      <c r="BN340">
        <v>0.64</v>
      </c>
      <c r="BO340">
        <v>0.22</v>
      </c>
      <c r="BP340">
        <v>0</v>
      </c>
      <c r="BQ340" t="s">
        <v>625</v>
      </c>
      <c r="BR340" t="s">
        <v>625</v>
      </c>
      <c r="BS340">
        <v>85.036999999999992</v>
      </c>
      <c r="BV340" s="87">
        <v>7.3046791396686142E-2</v>
      </c>
      <c r="BW340" s="87">
        <v>4.4938085774427613E-3</v>
      </c>
      <c r="BX340" s="87">
        <v>0.92245940002587112</v>
      </c>
      <c r="BY340" s="87">
        <v>0</v>
      </c>
      <c r="CA340" s="87">
        <v>1</v>
      </c>
      <c r="CD340">
        <v>7.3046799999999995E-2</v>
      </c>
      <c r="CG340" s="87">
        <v>8.6033138529950648E-9</v>
      </c>
      <c r="CH340" s="102">
        <v>0</v>
      </c>
    </row>
    <row r="341" spans="1:86" x14ac:dyDescent="0.35">
      <c r="A341" t="s">
        <v>371</v>
      </c>
      <c r="B341" t="s">
        <v>372</v>
      </c>
      <c r="C341">
        <v>0</v>
      </c>
      <c r="D341">
        <v>0.436</v>
      </c>
      <c r="E341">
        <v>0</v>
      </c>
      <c r="F341">
        <v>0.28000000000000003</v>
      </c>
      <c r="G341">
        <v>0</v>
      </c>
      <c r="H341">
        <v>0</v>
      </c>
      <c r="I341">
        <v>0</v>
      </c>
      <c r="J341">
        <v>0</v>
      </c>
      <c r="K341">
        <v>0</v>
      </c>
      <c r="L341">
        <v>0</v>
      </c>
      <c r="M341">
        <v>0</v>
      </c>
      <c r="N341">
        <v>0</v>
      </c>
      <c r="O341">
        <v>17.457999999999998</v>
      </c>
      <c r="P341">
        <v>0</v>
      </c>
      <c r="Q341">
        <v>0</v>
      </c>
      <c r="R341">
        <v>6.8540000000000001</v>
      </c>
      <c r="S341">
        <v>0</v>
      </c>
      <c r="T341">
        <v>0</v>
      </c>
      <c r="U341">
        <v>0</v>
      </c>
      <c r="V341">
        <v>0</v>
      </c>
      <c r="W341">
        <v>0</v>
      </c>
      <c r="X341">
        <v>0</v>
      </c>
      <c r="Y341">
        <v>0</v>
      </c>
      <c r="Z341">
        <v>0</v>
      </c>
      <c r="AA341">
        <v>0</v>
      </c>
      <c r="AB341">
        <v>0</v>
      </c>
      <c r="AC341">
        <v>0</v>
      </c>
      <c r="AD341">
        <v>0</v>
      </c>
      <c r="AE341">
        <v>0</v>
      </c>
      <c r="AF341">
        <v>0</v>
      </c>
      <c r="AG341">
        <v>0</v>
      </c>
      <c r="AH341">
        <v>0</v>
      </c>
      <c r="AI341">
        <v>3.6619999999999999</v>
      </c>
      <c r="AJ341">
        <v>0</v>
      </c>
      <c r="AK341">
        <v>0</v>
      </c>
      <c r="AL341">
        <v>0.59599999999999997</v>
      </c>
      <c r="AM341">
        <v>0</v>
      </c>
      <c r="AO341">
        <v>29.285999999999998</v>
      </c>
      <c r="AP341">
        <v>29.285999999999998</v>
      </c>
      <c r="AQ341">
        <v>19.856999999999999</v>
      </c>
      <c r="AR341">
        <v>0</v>
      </c>
      <c r="AS341">
        <v>0</v>
      </c>
      <c r="AT341" s="87">
        <v>0.67803728744109815</v>
      </c>
      <c r="AV341" t="s">
        <v>629</v>
      </c>
      <c r="BA341">
        <v>0.59599999999999997</v>
      </c>
      <c r="BB341">
        <v>0</v>
      </c>
      <c r="BC341">
        <v>17.457999999999998</v>
      </c>
      <c r="BD341">
        <v>6.8540000000000001</v>
      </c>
      <c r="BF341">
        <v>24.311999999999998</v>
      </c>
      <c r="BI341">
        <v>0.71599999999999997</v>
      </c>
      <c r="BJ341">
        <v>0</v>
      </c>
      <c r="BK341">
        <v>24.311999999999998</v>
      </c>
      <c r="BL341">
        <v>3.6619999999999999</v>
      </c>
      <c r="BM341">
        <v>0.59599999999999997</v>
      </c>
      <c r="BN341">
        <v>0.64</v>
      </c>
      <c r="BO341">
        <v>0.22</v>
      </c>
      <c r="BP341">
        <v>0</v>
      </c>
      <c r="BQ341" t="s">
        <v>625</v>
      </c>
      <c r="BR341" t="s">
        <v>625</v>
      </c>
      <c r="BS341">
        <v>29.285999999999998</v>
      </c>
      <c r="BV341" s="87">
        <v>3.7473195383459675E-2</v>
      </c>
      <c r="BW341" s="87">
        <v>4.4772246124428049E-3</v>
      </c>
      <c r="BX341" s="87">
        <v>0.83300689749368295</v>
      </c>
      <c r="BY341" s="87">
        <v>0.12504268251041453</v>
      </c>
      <c r="CA341" s="87">
        <v>0.99999999999999989</v>
      </c>
      <c r="CD341">
        <v>3.7473199999999998E-2</v>
      </c>
      <c r="CG341" s="87">
        <v>4.6165403236320124E-9</v>
      </c>
      <c r="CH341" s="102">
        <v>0</v>
      </c>
    </row>
    <row r="342" spans="1:86" x14ac:dyDescent="0.35">
      <c r="A342" t="s">
        <v>371</v>
      </c>
      <c r="B342" t="s">
        <v>373</v>
      </c>
      <c r="C342">
        <v>0</v>
      </c>
      <c r="D342">
        <v>1.8380000000000001</v>
      </c>
      <c r="E342">
        <v>0</v>
      </c>
      <c r="F342">
        <v>0</v>
      </c>
      <c r="G342">
        <v>0</v>
      </c>
      <c r="H342">
        <v>0</v>
      </c>
      <c r="I342">
        <v>0</v>
      </c>
      <c r="J342">
        <v>0</v>
      </c>
      <c r="K342">
        <v>0</v>
      </c>
      <c r="L342">
        <v>0</v>
      </c>
      <c r="M342">
        <v>0</v>
      </c>
      <c r="N342">
        <v>0</v>
      </c>
      <c r="O342">
        <v>0</v>
      </c>
      <c r="P342">
        <v>15.776</v>
      </c>
      <c r="Q342">
        <v>0</v>
      </c>
      <c r="R342">
        <v>0</v>
      </c>
      <c r="S342">
        <v>0</v>
      </c>
      <c r="T342">
        <v>0</v>
      </c>
      <c r="U342">
        <v>0</v>
      </c>
      <c r="V342">
        <v>0.23</v>
      </c>
      <c r="W342">
        <v>0</v>
      </c>
      <c r="X342">
        <v>0</v>
      </c>
      <c r="Y342">
        <v>0</v>
      </c>
      <c r="Z342">
        <v>0</v>
      </c>
      <c r="AA342">
        <v>0</v>
      </c>
      <c r="AB342">
        <v>0</v>
      </c>
      <c r="AC342">
        <v>0</v>
      </c>
      <c r="AD342">
        <v>0</v>
      </c>
      <c r="AE342">
        <v>0</v>
      </c>
      <c r="AF342">
        <v>0</v>
      </c>
      <c r="AG342">
        <v>0</v>
      </c>
      <c r="AH342">
        <v>0</v>
      </c>
      <c r="AI342">
        <v>2.7450000000000001</v>
      </c>
      <c r="AJ342">
        <v>0</v>
      </c>
      <c r="AK342">
        <v>0</v>
      </c>
      <c r="AL342">
        <v>0.44934000000000002</v>
      </c>
      <c r="AM342">
        <v>0</v>
      </c>
      <c r="AO342">
        <v>21.038340000000002</v>
      </c>
      <c r="AP342">
        <v>21.038340000000002</v>
      </c>
      <c r="AQ342">
        <v>14.978</v>
      </c>
      <c r="AR342">
        <v>0</v>
      </c>
      <c r="AS342">
        <v>0</v>
      </c>
      <c r="AT342" s="87">
        <v>0.7119382993144896</v>
      </c>
      <c r="AV342" t="s">
        <v>629</v>
      </c>
      <c r="BA342">
        <v>0.44934000000000002</v>
      </c>
      <c r="BB342">
        <v>0</v>
      </c>
      <c r="BC342">
        <v>15.776</v>
      </c>
      <c r="BD342">
        <v>0</v>
      </c>
      <c r="BF342">
        <v>16.006</v>
      </c>
      <c r="BI342">
        <v>1.8380000000000001</v>
      </c>
      <c r="BJ342">
        <v>0</v>
      </c>
      <c r="BK342">
        <v>16.006</v>
      </c>
      <c r="BL342">
        <v>2.7450000000000001</v>
      </c>
      <c r="BM342">
        <v>0.44934000000000002</v>
      </c>
      <c r="BN342">
        <v>0.64</v>
      </c>
      <c r="BO342">
        <v>0.22</v>
      </c>
      <c r="BP342">
        <v>0</v>
      </c>
      <c r="BQ342" t="s">
        <v>625</v>
      </c>
      <c r="BR342" t="s">
        <v>625</v>
      </c>
      <c r="BS342">
        <v>21.038340000000002</v>
      </c>
      <c r="BV342" s="87">
        <v>0.10103352260682164</v>
      </c>
      <c r="BW342" s="87">
        <v>4.6987927754756319E-3</v>
      </c>
      <c r="BX342" s="87">
        <v>0.76379161093508319</v>
      </c>
      <c r="BY342" s="87">
        <v>0.13047607368261943</v>
      </c>
      <c r="CA342" s="87">
        <v>0.99999999999999978</v>
      </c>
      <c r="CD342">
        <v>0.101034</v>
      </c>
      <c r="CG342" s="87">
        <v>4.7739317836359429E-7</v>
      </c>
      <c r="CH342" s="102">
        <v>0</v>
      </c>
    </row>
    <row r="343" spans="1:86" x14ac:dyDescent="0.35">
      <c r="A343" t="s">
        <v>371</v>
      </c>
      <c r="B343" t="s">
        <v>374</v>
      </c>
      <c r="C343">
        <v>0</v>
      </c>
      <c r="D343">
        <v>1.4642200000000001</v>
      </c>
      <c r="E343">
        <v>0</v>
      </c>
      <c r="F343">
        <v>12.710599999999999</v>
      </c>
      <c r="G343">
        <v>0</v>
      </c>
      <c r="H343">
        <v>0</v>
      </c>
      <c r="I343">
        <v>252.215</v>
      </c>
      <c r="J343">
        <v>0</v>
      </c>
      <c r="K343">
        <v>0</v>
      </c>
      <c r="L343">
        <v>0</v>
      </c>
      <c r="M343">
        <v>0</v>
      </c>
      <c r="N343">
        <v>0</v>
      </c>
      <c r="O343">
        <v>0</v>
      </c>
      <c r="P343">
        <v>4.0813100000000002</v>
      </c>
      <c r="Q343">
        <v>130.91999999999999</v>
      </c>
      <c r="R343">
        <v>1.01111</v>
      </c>
      <c r="S343">
        <v>0</v>
      </c>
      <c r="T343">
        <v>0</v>
      </c>
      <c r="U343">
        <v>0</v>
      </c>
      <c r="V343">
        <v>2.81</v>
      </c>
      <c r="W343">
        <v>0</v>
      </c>
      <c r="X343">
        <v>0</v>
      </c>
      <c r="Y343">
        <v>0</v>
      </c>
      <c r="Z343">
        <v>0</v>
      </c>
      <c r="AA343">
        <v>0</v>
      </c>
      <c r="AB343">
        <v>0</v>
      </c>
      <c r="AC343">
        <v>0</v>
      </c>
      <c r="AD343">
        <v>0</v>
      </c>
      <c r="AE343">
        <v>0</v>
      </c>
      <c r="AF343">
        <v>0</v>
      </c>
      <c r="AG343">
        <v>0</v>
      </c>
      <c r="AH343">
        <v>0</v>
      </c>
      <c r="AI343">
        <v>42.85</v>
      </c>
      <c r="AJ343">
        <v>167.60599999999999</v>
      </c>
      <c r="AK343">
        <v>0</v>
      </c>
      <c r="AL343">
        <v>11.948600000000001</v>
      </c>
      <c r="AM343">
        <v>0</v>
      </c>
      <c r="AO343">
        <v>627.61684000000002</v>
      </c>
      <c r="AP343">
        <v>627.61684000000002</v>
      </c>
      <c r="AQ343">
        <v>538.08500000000004</v>
      </c>
      <c r="AR343">
        <v>0</v>
      </c>
      <c r="AS343">
        <v>0</v>
      </c>
      <c r="AT343" s="87">
        <v>0.85734633889046064</v>
      </c>
      <c r="AV343" t="s">
        <v>629</v>
      </c>
      <c r="BA343">
        <v>11.948600000000001</v>
      </c>
      <c r="BB343">
        <v>0</v>
      </c>
      <c r="BC343">
        <v>135.00130999999999</v>
      </c>
      <c r="BD343">
        <v>1.01111</v>
      </c>
      <c r="BF343">
        <v>138.82241999999999</v>
      </c>
      <c r="BI343">
        <v>14.17482</v>
      </c>
      <c r="BJ343">
        <v>0</v>
      </c>
      <c r="BK343">
        <v>138.82241999999999</v>
      </c>
      <c r="BL343">
        <v>462.67099999999999</v>
      </c>
      <c r="BM343">
        <v>11.948600000000001</v>
      </c>
      <c r="BN343">
        <v>2.5999999999999999E-3</v>
      </c>
      <c r="BO343">
        <v>0</v>
      </c>
      <c r="BP343">
        <v>0</v>
      </c>
      <c r="BQ343" t="s">
        <v>625</v>
      </c>
      <c r="BR343" t="s">
        <v>625</v>
      </c>
      <c r="BS343">
        <v>627.61684000000002</v>
      </c>
      <c r="BV343" s="87">
        <v>2.2634648171645618E-2</v>
      </c>
      <c r="BW343" s="87">
        <v>0</v>
      </c>
      <c r="BX343" s="87">
        <v>0.24017831267879933</v>
      </c>
      <c r="BY343" s="87">
        <v>0.73718703914955497</v>
      </c>
      <c r="CA343" s="87">
        <v>0.99999999999999989</v>
      </c>
      <c r="CD343">
        <v>2.2634700000000001E-2</v>
      </c>
      <c r="CG343" s="87">
        <v>5.1828354382527086E-8</v>
      </c>
      <c r="CH343" s="102">
        <v>0</v>
      </c>
    </row>
    <row r="344" spans="1:86" x14ac:dyDescent="0.35">
      <c r="A344" t="s">
        <v>371</v>
      </c>
      <c r="B344" t="s">
        <v>377</v>
      </c>
      <c r="C344">
        <v>0</v>
      </c>
      <c r="D344">
        <v>0</v>
      </c>
      <c r="E344">
        <v>0</v>
      </c>
      <c r="F344">
        <v>0</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0</v>
      </c>
      <c r="AF344">
        <v>0</v>
      </c>
      <c r="AG344">
        <v>0</v>
      </c>
      <c r="AH344">
        <v>0</v>
      </c>
      <c r="AI344">
        <v>0</v>
      </c>
      <c r="AJ344">
        <v>3.4375</v>
      </c>
      <c r="AK344">
        <v>0</v>
      </c>
      <c r="AL344">
        <v>9.0749999999999997E-2</v>
      </c>
      <c r="AM344">
        <v>0</v>
      </c>
      <c r="AO344">
        <v>3.5282499999999999</v>
      </c>
      <c r="AP344">
        <v>3.5282499999999999</v>
      </c>
      <c r="AQ344">
        <v>3.0249999999999999</v>
      </c>
      <c r="AR344">
        <v>0</v>
      </c>
      <c r="AS344">
        <v>0</v>
      </c>
      <c r="AT344" s="87">
        <v>0.85736554949337496</v>
      </c>
      <c r="AV344" t="s">
        <v>629</v>
      </c>
      <c r="BA344">
        <v>9.0749999999999997E-2</v>
      </c>
      <c r="BB344">
        <v>0</v>
      </c>
      <c r="BC344">
        <v>0</v>
      </c>
      <c r="BD344">
        <v>0</v>
      </c>
      <c r="BF344">
        <v>0</v>
      </c>
      <c r="BI344">
        <v>0</v>
      </c>
      <c r="BJ344">
        <v>0</v>
      </c>
      <c r="BK344">
        <v>0</v>
      </c>
      <c r="BL344">
        <v>3.4375</v>
      </c>
      <c r="BM344">
        <v>9.0749999999999997E-2</v>
      </c>
      <c r="BN344">
        <v>0</v>
      </c>
      <c r="BO344">
        <v>0</v>
      </c>
      <c r="BP344">
        <v>0</v>
      </c>
      <c r="BQ344" t="s">
        <v>625</v>
      </c>
      <c r="BR344" t="s">
        <v>625</v>
      </c>
      <c r="BS344">
        <v>3.5282499999999999</v>
      </c>
      <c r="BV344" s="87">
        <v>0</v>
      </c>
      <c r="BW344" s="87">
        <v>0</v>
      </c>
      <c r="BX344" s="87">
        <v>2.5720966484801246E-2</v>
      </c>
      <c r="BY344" s="87">
        <v>0.97427903351519873</v>
      </c>
      <c r="CA344" s="87">
        <v>1</v>
      </c>
      <c r="CD344">
        <v>0</v>
      </c>
      <c r="CG344" s="87">
        <v>0</v>
      </c>
      <c r="CH344" s="102">
        <v>0</v>
      </c>
    </row>
    <row r="345" spans="1:86" x14ac:dyDescent="0.35">
      <c r="A345" t="s">
        <v>371</v>
      </c>
      <c r="B345" t="s">
        <v>376</v>
      </c>
      <c r="C345">
        <v>0</v>
      </c>
      <c r="D345">
        <v>0.49551600000000001</v>
      </c>
      <c r="E345">
        <v>0</v>
      </c>
      <c r="F345">
        <v>0.39400000000000002</v>
      </c>
      <c r="G345">
        <v>0</v>
      </c>
      <c r="H345">
        <v>0</v>
      </c>
      <c r="I345">
        <v>98.708699999999993</v>
      </c>
      <c r="J345">
        <v>0</v>
      </c>
      <c r="K345">
        <v>0</v>
      </c>
      <c r="L345">
        <v>0</v>
      </c>
      <c r="M345">
        <v>0</v>
      </c>
      <c r="N345">
        <v>0</v>
      </c>
      <c r="O345">
        <v>0</v>
      </c>
      <c r="P345">
        <v>0</v>
      </c>
      <c r="Q345">
        <v>0</v>
      </c>
      <c r="R345">
        <v>0</v>
      </c>
      <c r="S345">
        <v>0</v>
      </c>
      <c r="T345">
        <v>0</v>
      </c>
      <c r="U345">
        <v>0</v>
      </c>
      <c r="V345">
        <v>0</v>
      </c>
      <c r="W345">
        <v>0</v>
      </c>
      <c r="X345">
        <v>0</v>
      </c>
      <c r="Y345">
        <v>0</v>
      </c>
      <c r="Z345">
        <v>0</v>
      </c>
      <c r="AA345">
        <v>0</v>
      </c>
      <c r="AB345">
        <v>0</v>
      </c>
      <c r="AC345">
        <v>0</v>
      </c>
      <c r="AD345">
        <v>0</v>
      </c>
      <c r="AE345">
        <v>0</v>
      </c>
      <c r="AF345">
        <v>40.015999999999998</v>
      </c>
      <c r="AG345">
        <v>0</v>
      </c>
      <c r="AH345">
        <v>0</v>
      </c>
      <c r="AI345">
        <v>0</v>
      </c>
      <c r="AJ345">
        <v>0</v>
      </c>
      <c r="AK345">
        <v>0</v>
      </c>
      <c r="AL345">
        <v>3.6913800000000001</v>
      </c>
      <c r="AM345">
        <v>0</v>
      </c>
      <c r="AO345">
        <v>143.30559600000001</v>
      </c>
      <c r="AP345">
        <v>143.30559600000001</v>
      </c>
      <c r="AQ345">
        <v>128.4</v>
      </c>
      <c r="AR345">
        <v>0</v>
      </c>
      <c r="AS345">
        <v>0</v>
      </c>
      <c r="AT345" s="87">
        <v>0.89598734162481697</v>
      </c>
      <c r="AV345" t="s">
        <v>629</v>
      </c>
      <c r="BA345">
        <v>43.707380000000001</v>
      </c>
      <c r="BB345">
        <v>0</v>
      </c>
      <c r="BC345">
        <v>0</v>
      </c>
      <c r="BD345">
        <v>0</v>
      </c>
      <c r="BF345">
        <v>0</v>
      </c>
      <c r="BI345">
        <v>0.88951599999999997</v>
      </c>
      <c r="BJ345">
        <v>0</v>
      </c>
      <c r="BK345">
        <v>0</v>
      </c>
      <c r="BL345">
        <v>98.708699999999993</v>
      </c>
      <c r="BM345">
        <v>43.707380000000001</v>
      </c>
      <c r="BN345">
        <v>2.5999999999999999E-3</v>
      </c>
      <c r="BO345">
        <v>0</v>
      </c>
      <c r="BP345">
        <v>0</v>
      </c>
      <c r="BQ345" t="s">
        <v>625</v>
      </c>
      <c r="BR345" t="s">
        <v>625</v>
      </c>
      <c r="BS345">
        <v>143.30559599999998</v>
      </c>
      <c r="BV345" s="87">
        <v>7.0001117611624896E-3</v>
      </c>
      <c r="BW345" s="87">
        <v>0</v>
      </c>
      <c r="BX345" s="87">
        <v>0.30420124565128642</v>
      </c>
      <c r="BY345" s="87">
        <v>0.68879864258755119</v>
      </c>
      <c r="CA345" s="87">
        <v>1</v>
      </c>
      <c r="CD345">
        <v>7.0001300000000002E-3</v>
      </c>
      <c r="CG345" s="87">
        <v>1.8238837510599348E-8</v>
      </c>
      <c r="CH345" s="102">
        <v>0</v>
      </c>
    </row>
    <row r="346" spans="1:86" x14ac:dyDescent="0.35">
      <c r="A346" t="s">
        <v>371</v>
      </c>
      <c r="B346" t="s">
        <v>375</v>
      </c>
      <c r="C346">
        <v>0</v>
      </c>
      <c r="D346">
        <v>0.54</v>
      </c>
      <c r="E346">
        <v>0</v>
      </c>
      <c r="F346">
        <v>0</v>
      </c>
      <c r="G346">
        <v>0</v>
      </c>
      <c r="H346">
        <v>0</v>
      </c>
      <c r="I346">
        <v>0</v>
      </c>
      <c r="J346">
        <v>0</v>
      </c>
      <c r="K346">
        <v>0</v>
      </c>
      <c r="L346">
        <v>0</v>
      </c>
      <c r="M346">
        <v>0</v>
      </c>
      <c r="N346">
        <v>0</v>
      </c>
      <c r="O346">
        <v>0</v>
      </c>
      <c r="P346">
        <v>0</v>
      </c>
      <c r="Q346">
        <v>0</v>
      </c>
      <c r="R346">
        <v>8.9879999999999995</v>
      </c>
      <c r="S346">
        <v>0</v>
      </c>
      <c r="T346">
        <v>0</v>
      </c>
      <c r="U346">
        <v>0</v>
      </c>
      <c r="V346">
        <v>0</v>
      </c>
      <c r="W346">
        <v>0</v>
      </c>
      <c r="X346">
        <v>0</v>
      </c>
      <c r="Y346">
        <v>0</v>
      </c>
      <c r="Z346">
        <v>0</v>
      </c>
      <c r="AA346">
        <v>0</v>
      </c>
      <c r="AB346">
        <v>0</v>
      </c>
      <c r="AC346">
        <v>0</v>
      </c>
      <c r="AD346">
        <v>0</v>
      </c>
      <c r="AE346">
        <v>0</v>
      </c>
      <c r="AF346">
        <v>0</v>
      </c>
      <c r="AG346">
        <v>0</v>
      </c>
      <c r="AH346">
        <v>0</v>
      </c>
      <c r="AI346">
        <v>0</v>
      </c>
      <c r="AJ346">
        <v>0</v>
      </c>
      <c r="AK346">
        <v>0</v>
      </c>
      <c r="AL346">
        <v>0.18920999999999999</v>
      </c>
      <c r="AM346">
        <v>0</v>
      </c>
      <c r="AO346">
        <v>9.7172099999999979</v>
      </c>
      <c r="AP346">
        <v>9.7172099999999979</v>
      </c>
      <c r="AQ346">
        <v>6.3070000000000004</v>
      </c>
      <c r="AR346">
        <v>0</v>
      </c>
      <c r="AS346">
        <v>0</v>
      </c>
      <c r="AT346" s="87">
        <v>0.64905461547090182</v>
      </c>
      <c r="AV346" t="s">
        <v>629</v>
      </c>
      <c r="BA346">
        <v>0.18920999999999999</v>
      </c>
      <c r="BB346">
        <v>0</v>
      </c>
      <c r="BC346">
        <v>0</v>
      </c>
      <c r="BD346">
        <v>8.9879999999999995</v>
      </c>
      <c r="BF346">
        <v>8.9879999999999995</v>
      </c>
      <c r="BI346">
        <v>0.54</v>
      </c>
      <c r="BJ346">
        <v>0</v>
      </c>
      <c r="BK346">
        <v>8.9879999999999995</v>
      </c>
      <c r="BL346">
        <v>0</v>
      </c>
      <c r="BM346">
        <v>0.18920999999999999</v>
      </c>
      <c r="BN346">
        <v>0.64</v>
      </c>
      <c r="BO346">
        <v>0.22</v>
      </c>
      <c r="BP346">
        <v>0</v>
      </c>
      <c r="BQ346" t="s">
        <v>625</v>
      </c>
      <c r="BR346" t="s">
        <v>625</v>
      </c>
      <c r="BS346">
        <v>9.7172099999999979</v>
      </c>
      <c r="BV346" s="87">
        <v>6.8033355253205419E-2</v>
      </c>
      <c r="BW346" s="87">
        <v>4.283760462107951E-3</v>
      </c>
      <c r="BX346" s="87">
        <v>0.9276828842846867</v>
      </c>
      <c r="BY346" s="87">
        <v>0</v>
      </c>
      <c r="CA346" s="87">
        <v>1</v>
      </c>
      <c r="CD346">
        <v>6.8033300000000005E-2</v>
      </c>
      <c r="CG346" s="87">
        <v>-5.5253205413774431E-8</v>
      </c>
      <c r="CH346" s="102">
        <v>0</v>
      </c>
    </row>
    <row r="347" spans="1:86" x14ac:dyDescent="0.35">
      <c r="A347" t="s">
        <v>381</v>
      </c>
      <c r="B347" t="s">
        <v>382</v>
      </c>
      <c r="C347">
        <v>0</v>
      </c>
      <c r="D347">
        <v>1</v>
      </c>
      <c r="E347">
        <v>0</v>
      </c>
      <c r="F347">
        <v>0</v>
      </c>
      <c r="G347">
        <v>0</v>
      </c>
      <c r="H347">
        <v>0</v>
      </c>
      <c r="I347">
        <v>0</v>
      </c>
      <c r="J347">
        <v>0</v>
      </c>
      <c r="K347">
        <v>0</v>
      </c>
      <c r="L347">
        <v>0</v>
      </c>
      <c r="M347">
        <v>0</v>
      </c>
      <c r="N347">
        <v>0</v>
      </c>
      <c r="O347">
        <v>0</v>
      </c>
      <c r="P347">
        <v>0</v>
      </c>
      <c r="Q347">
        <v>10.0753</v>
      </c>
      <c r="R347">
        <v>0</v>
      </c>
      <c r="S347">
        <v>0</v>
      </c>
      <c r="T347">
        <v>0</v>
      </c>
      <c r="U347">
        <v>0</v>
      </c>
      <c r="V347">
        <v>0</v>
      </c>
      <c r="W347">
        <v>0</v>
      </c>
      <c r="X347">
        <v>0</v>
      </c>
      <c r="Y347">
        <v>0.47399999999999998</v>
      </c>
      <c r="Z347">
        <v>0</v>
      </c>
      <c r="AA347">
        <v>0</v>
      </c>
      <c r="AB347">
        <v>0</v>
      </c>
      <c r="AC347">
        <v>0</v>
      </c>
      <c r="AD347">
        <v>0</v>
      </c>
      <c r="AE347">
        <v>0</v>
      </c>
      <c r="AF347">
        <v>1.36</v>
      </c>
      <c r="AG347">
        <v>0</v>
      </c>
      <c r="AH347">
        <v>0</v>
      </c>
      <c r="AI347">
        <v>0</v>
      </c>
      <c r="AJ347">
        <v>0</v>
      </c>
      <c r="AK347">
        <v>0</v>
      </c>
      <c r="AL347">
        <v>4.7199999999999999E-2</v>
      </c>
      <c r="AM347">
        <v>0</v>
      </c>
      <c r="AO347">
        <v>12.9565</v>
      </c>
      <c r="AP347">
        <v>12.9565</v>
      </c>
      <c r="AQ347">
        <v>9.2390000000000008</v>
      </c>
      <c r="AR347">
        <v>0</v>
      </c>
      <c r="AS347">
        <v>0</v>
      </c>
      <c r="AT347" s="87">
        <v>0.71307837764828474</v>
      </c>
      <c r="AV347" t="s">
        <v>629</v>
      </c>
      <c r="BA347">
        <v>1.4072</v>
      </c>
      <c r="BB347">
        <v>0</v>
      </c>
      <c r="BC347">
        <v>10.0753</v>
      </c>
      <c r="BD347">
        <v>0</v>
      </c>
      <c r="BF347">
        <v>10.549300000000001</v>
      </c>
      <c r="BI347">
        <v>1</v>
      </c>
      <c r="BJ347">
        <v>0</v>
      </c>
      <c r="BK347">
        <v>10.549300000000001</v>
      </c>
      <c r="BL347">
        <v>0</v>
      </c>
      <c r="BM347">
        <v>1.4072</v>
      </c>
      <c r="BN347">
        <v>0</v>
      </c>
      <c r="BO347">
        <v>0</v>
      </c>
      <c r="BP347">
        <v>0</v>
      </c>
      <c r="BQ347" t="s">
        <v>625</v>
      </c>
      <c r="BR347" t="s">
        <v>625</v>
      </c>
      <c r="BS347">
        <v>12.9565</v>
      </c>
      <c r="BV347" s="87">
        <v>7.718133755257979E-2</v>
      </c>
      <c r="BW347" s="87">
        <v>0</v>
      </c>
      <c r="BX347" s="87">
        <v>0.92281866244742017</v>
      </c>
      <c r="BY347" s="87">
        <v>0</v>
      </c>
      <c r="CA347" s="87">
        <v>1</v>
      </c>
      <c r="CD347">
        <v>7.7181299999999994E-2</v>
      </c>
      <c r="CG347" s="87">
        <v>-3.7552579795763208E-8</v>
      </c>
      <c r="CH347" s="102">
        <v>0</v>
      </c>
    </row>
    <row r="348" spans="1:86" x14ac:dyDescent="0.35">
      <c r="A348" t="s">
        <v>381</v>
      </c>
      <c r="B348" t="s">
        <v>384</v>
      </c>
      <c r="C348">
        <v>0</v>
      </c>
      <c r="D348">
        <v>0.105</v>
      </c>
      <c r="E348">
        <v>0</v>
      </c>
      <c r="F348">
        <v>0</v>
      </c>
      <c r="G348">
        <v>0</v>
      </c>
      <c r="H348">
        <v>0</v>
      </c>
      <c r="I348">
        <v>0</v>
      </c>
      <c r="J348">
        <v>0</v>
      </c>
      <c r="K348">
        <v>0</v>
      </c>
      <c r="L348">
        <v>0</v>
      </c>
      <c r="M348">
        <v>0</v>
      </c>
      <c r="N348">
        <v>0</v>
      </c>
      <c r="O348">
        <v>0</v>
      </c>
      <c r="P348">
        <v>0</v>
      </c>
      <c r="Q348">
        <v>0</v>
      </c>
      <c r="R348">
        <v>3.7839999999999998</v>
      </c>
      <c r="S348">
        <v>0</v>
      </c>
      <c r="T348">
        <v>0</v>
      </c>
      <c r="U348">
        <v>0</v>
      </c>
      <c r="V348">
        <v>0</v>
      </c>
      <c r="W348">
        <v>0</v>
      </c>
      <c r="X348">
        <v>0</v>
      </c>
      <c r="Y348">
        <v>0</v>
      </c>
      <c r="Z348">
        <v>0</v>
      </c>
      <c r="AA348">
        <v>0</v>
      </c>
      <c r="AB348">
        <v>0</v>
      </c>
      <c r="AC348">
        <v>0</v>
      </c>
      <c r="AD348">
        <v>0</v>
      </c>
      <c r="AE348">
        <v>0</v>
      </c>
      <c r="AF348">
        <v>0</v>
      </c>
      <c r="AG348">
        <v>0</v>
      </c>
      <c r="AH348">
        <v>0</v>
      </c>
      <c r="AI348">
        <v>0</v>
      </c>
      <c r="AJ348">
        <v>0</v>
      </c>
      <c r="AK348">
        <v>0</v>
      </c>
      <c r="AL348">
        <v>5.7299999999999997E-2</v>
      </c>
      <c r="AM348">
        <v>0</v>
      </c>
      <c r="AO348">
        <v>3.9462999999999999</v>
      </c>
      <c r="AP348">
        <v>3.9462999999999999</v>
      </c>
      <c r="AQ348">
        <v>2.8130000000000002</v>
      </c>
      <c r="AR348">
        <v>0</v>
      </c>
      <c r="AS348">
        <v>0</v>
      </c>
      <c r="AT348" s="87">
        <v>0.71281960317259208</v>
      </c>
      <c r="AV348" t="s">
        <v>629</v>
      </c>
      <c r="BA348">
        <v>5.7299999999999997E-2</v>
      </c>
      <c r="BB348">
        <v>0</v>
      </c>
      <c r="BC348">
        <v>0</v>
      </c>
      <c r="BD348">
        <v>3.7839999999999998</v>
      </c>
      <c r="BF348">
        <v>3.7839999999999998</v>
      </c>
      <c r="BI348">
        <v>0.105</v>
      </c>
      <c r="BJ348">
        <v>0</v>
      </c>
      <c r="BK348">
        <v>3.7839999999999998</v>
      </c>
      <c r="BL348">
        <v>0</v>
      </c>
      <c r="BM348">
        <v>5.7299999999999997E-2</v>
      </c>
      <c r="BN348">
        <v>0</v>
      </c>
      <c r="BO348">
        <v>0</v>
      </c>
      <c r="BP348">
        <v>0</v>
      </c>
      <c r="BQ348" t="s">
        <v>625</v>
      </c>
      <c r="BR348" t="s">
        <v>625</v>
      </c>
      <c r="BS348">
        <v>3.9462999999999999</v>
      </c>
      <c r="BV348" s="87">
        <v>2.6607201682588753E-2</v>
      </c>
      <c r="BW348" s="87">
        <v>0</v>
      </c>
      <c r="BX348" s="87">
        <v>0.97339279831741121</v>
      </c>
      <c r="BY348" s="87">
        <v>0</v>
      </c>
      <c r="CA348" s="87">
        <v>1</v>
      </c>
      <c r="CD348">
        <v>2.6607200000000001E-2</v>
      </c>
      <c r="CG348" s="87">
        <v>-1.6825887523552741E-9</v>
      </c>
      <c r="CH348" s="102">
        <v>0</v>
      </c>
    </row>
    <row r="349" spans="1:86" x14ac:dyDescent="0.35">
      <c r="A349" t="s">
        <v>381</v>
      </c>
      <c r="B349" t="s">
        <v>383</v>
      </c>
      <c r="C349">
        <v>0</v>
      </c>
      <c r="D349">
        <v>0.72851399999999999</v>
      </c>
      <c r="E349">
        <v>0</v>
      </c>
      <c r="F349">
        <v>0</v>
      </c>
      <c r="G349">
        <v>0</v>
      </c>
      <c r="H349">
        <v>0</v>
      </c>
      <c r="I349">
        <v>0</v>
      </c>
      <c r="J349">
        <v>0</v>
      </c>
      <c r="K349">
        <v>0</v>
      </c>
      <c r="L349">
        <v>9.0455000000000005</v>
      </c>
      <c r="M349">
        <v>18.365300000000001</v>
      </c>
      <c r="N349">
        <v>51.514899999999997</v>
      </c>
      <c r="O349">
        <v>0</v>
      </c>
      <c r="P349">
        <v>9.5279799999999994</v>
      </c>
      <c r="Q349">
        <v>10.487299999999999</v>
      </c>
      <c r="R349">
        <v>24.271999999999998</v>
      </c>
      <c r="S349">
        <v>0</v>
      </c>
      <c r="T349">
        <v>0</v>
      </c>
      <c r="U349">
        <v>0</v>
      </c>
      <c r="V349">
        <v>0</v>
      </c>
      <c r="W349">
        <v>0</v>
      </c>
      <c r="X349">
        <v>0</v>
      </c>
      <c r="Y349">
        <v>0</v>
      </c>
      <c r="Z349">
        <v>0</v>
      </c>
      <c r="AA349">
        <v>0</v>
      </c>
      <c r="AB349">
        <v>0</v>
      </c>
      <c r="AC349">
        <v>0</v>
      </c>
      <c r="AD349">
        <v>0</v>
      </c>
      <c r="AE349">
        <v>0</v>
      </c>
      <c r="AF349">
        <v>0.27200000000000002</v>
      </c>
      <c r="AG349">
        <v>0</v>
      </c>
      <c r="AH349">
        <v>0</v>
      </c>
      <c r="AI349">
        <v>19.981999999999999</v>
      </c>
      <c r="AJ349">
        <v>0</v>
      </c>
      <c r="AK349">
        <v>0</v>
      </c>
      <c r="AL349">
        <v>5.9421200000000001</v>
      </c>
      <c r="AM349">
        <v>0</v>
      </c>
      <c r="AO349">
        <v>150.13761399999999</v>
      </c>
      <c r="AP349">
        <v>150.13761399999999</v>
      </c>
      <c r="AQ349">
        <v>122.96</v>
      </c>
      <c r="AR349">
        <v>0</v>
      </c>
      <c r="AS349">
        <v>0</v>
      </c>
      <c r="AT349" s="87">
        <v>0.81898197742772183</v>
      </c>
      <c r="AV349" t="s">
        <v>629</v>
      </c>
      <c r="BA349">
        <v>6.2141200000000003</v>
      </c>
      <c r="BB349">
        <v>0</v>
      </c>
      <c r="BC349">
        <v>89.895480000000006</v>
      </c>
      <c r="BD349">
        <v>24.271999999999998</v>
      </c>
      <c r="BF349">
        <v>123.21298000000002</v>
      </c>
      <c r="BI349">
        <v>0.72851399999999999</v>
      </c>
      <c r="BJ349">
        <v>0</v>
      </c>
      <c r="BK349">
        <v>114.16748000000001</v>
      </c>
      <c r="BL349">
        <v>29.0275</v>
      </c>
      <c r="BM349">
        <v>6.2141200000000003</v>
      </c>
      <c r="BN349">
        <v>0</v>
      </c>
      <c r="BO349">
        <v>0</v>
      </c>
      <c r="BP349">
        <v>0</v>
      </c>
      <c r="BQ349" t="s">
        <v>625</v>
      </c>
      <c r="BR349" t="s">
        <v>625</v>
      </c>
      <c r="BS349">
        <v>150.13761400000001</v>
      </c>
      <c r="BV349" s="87">
        <v>4.8523083629129736E-3</v>
      </c>
      <c r="BW349" s="87">
        <v>0</v>
      </c>
      <c r="BX349" s="87">
        <v>0.80180839959265637</v>
      </c>
      <c r="BY349" s="87">
        <v>0.19333929204443062</v>
      </c>
      <c r="CA349" s="87">
        <v>1</v>
      </c>
      <c r="CD349">
        <v>4.8523000000000004E-3</v>
      </c>
      <c r="CG349" s="87">
        <v>-8.362912973236547E-9</v>
      </c>
      <c r="CH349" s="102">
        <v>0</v>
      </c>
    </row>
    <row r="350" spans="1:86" x14ac:dyDescent="0.35">
      <c r="A350" t="s">
        <v>385</v>
      </c>
      <c r="B350" t="s">
        <v>386</v>
      </c>
      <c r="C350">
        <v>0</v>
      </c>
      <c r="D350">
        <v>1.8350500000000001</v>
      </c>
      <c r="E350">
        <v>0</v>
      </c>
      <c r="F350">
        <v>1.39</v>
      </c>
      <c r="G350">
        <v>0</v>
      </c>
      <c r="H350">
        <v>0</v>
      </c>
      <c r="I350">
        <v>223.28100000000001</v>
      </c>
      <c r="J350">
        <v>0.14000000000000001</v>
      </c>
      <c r="K350">
        <v>0</v>
      </c>
      <c r="L350">
        <v>408.37400000000002</v>
      </c>
      <c r="M350">
        <v>0</v>
      </c>
      <c r="N350">
        <v>64.007300000000001</v>
      </c>
      <c r="O350">
        <v>83.112700000000004</v>
      </c>
      <c r="P350">
        <v>32.107700000000001</v>
      </c>
      <c r="Q350">
        <v>0</v>
      </c>
      <c r="R350">
        <v>33.786900000000003</v>
      </c>
      <c r="S350">
        <v>0</v>
      </c>
      <c r="T350">
        <v>0</v>
      </c>
      <c r="U350">
        <v>0</v>
      </c>
      <c r="V350">
        <v>4.63</v>
      </c>
      <c r="W350">
        <v>40.98</v>
      </c>
      <c r="X350">
        <v>0</v>
      </c>
      <c r="Y350">
        <v>0</v>
      </c>
      <c r="Z350">
        <v>0</v>
      </c>
      <c r="AA350">
        <v>0</v>
      </c>
      <c r="AB350">
        <v>0</v>
      </c>
      <c r="AC350">
        <v>0</v>
      </c>
      <c r="AD350">
        <v>0</v>
      </c>
      <c r="AE350">
        <v>0</v>
      </c>
      <c r="AF350">
        <v>15.3</v>
      </c>
      <c r="AG350">
        <v>15.62</v>
      </c>
      <c r="AH350">
        <v>19.670000000000002</v>
      </c>
      <c r="AI350">
        <v>164.74299999999999</v>
      </c>
      <c r="AJ350">
        <v>0</v>
      </c>
      <c r="AK350">
        <v>0</v>
      </c>
      <c r="AL350">
        <v>42.557899999999997</v>
      </c>
      <c r="AM350">
        <v>0</v>
      </c>
      <c r="AO350">
        <v>1151.5355500000001</v>
      </c>
      <c r="AP350">
        <v>1151.5355500000001</v>
      </c>
      <c r="AQ350">
        <v>995.83799999999997</v>
      </c>
      <c r="AR350">
        <v>0</v>
      </c>
      <c r="AS350">
        <v>8.2530000000000001</v>
      </c>
      <c r="AT350" s="87">
        <v>0.86479136488665065</v>
      </c>
      <c r="AV350" t="s">
        <v>629</v>
      </c>
      <c r="BA350">
        <v>73.477900000000005</v>
      </c>
      <c r="BB350">
        <v>0</v>
      </c>
      <c r="BC350">
        <v>179.2277</v>
      </c>
      <c r="BD350">
        <v>33.786900000000003</v>
      </c>
      <c r="BF350">
        <v>666.99860000000001</v>
      </c>
      <c r="BI350">
        <v>3.22505</v>
      </c>
      <c r="BJ350">
        <v>0</v>
      </c>
      <c r="BK350">
        <v>258.62459999999999</v>
      </c>
      <c r="BL350">
        <v>816.20800000000008</v>
      </c>
      <c r="BM350">
        <v>73.477900000000005</v>
      </c>
      <c r="BN350">
        <v>0</v>
      </c>
      <c r="BO350">
        <v>1</v>
      </c>
      <c r="BP350">
        <v>0</v>
      </c>
      <c r="BQ350" t="s">
        <v>625</v>
      </c>
      <c r="BR350" t="s">
        <v>625</v>
      </c>
      <c r="BS350">
        <v>1151.5355500000003</v>
      </c>
      <c r="BV350" s="87">
        <v>2.800651703718569E-3</v>
      </c>
      <c r="BW350" s="87">
        <v>6.3808624926950788E-2</v>
      </c>
      <c r="BX350" s="87">
        <v>0.22459106885584204</v>
      </c>
      <c r="BY350" s="87">
        <v>0.70879965451348848</v>
      </c>
      <c r="CA350" s="87">
        <v>0.99999999999999989</v>
      </c>
      <c r="CD350">
        <v>2.8208500000000002E-3</v>
      </c>
      <c r="CG350" s="87">
        <v>2.0198296281431164E-5</v>
      </c>
      <c r="CH350" s="102">
        <v>0</v>
      </c>
    </row>
    <row r="351" spans="1:86" x14ac:dyDescent="0.35">
      <c r="A351" t="s">
        <v>581</v>
      </c>
      <c r="B351" t="s">
        <v>582</v>
      </c>
      <c r="C351">
        <v>0</v>
      </c>
      <c r="D351">
        <v>2.069</v>
      </c>
      <c r="E351">
        <v>0</v>
      </c>
      <c r="F351">
        <v>0</v>
      </c>
      <c r="G351">
        <v>0</v>
      </c>
      <c r="H351">
        <v>0</v>
      </c>
      <c r="I351">
        <v>0</v>
      </c>
      <c r="J351">
        <v>0</v>
      </c>
      <c r="K351">
        <v>0</v>
      </c>
      <c r="L351">
        <v>0</v>
      </c>
      <c r="M351">
        <v>0</v>
      </c>
      <c r="N351">
        <v>0</v>
      </c>
      <c r="O351">
        <v>0</v>
      </c>
      <c r="P351">
        <v>0</v>
      </c>
      <c r="Q351">
        <v>32.077300000000001</v>
      </c>
      <c r="R351">
        <v>0</v>
      </c>
      <c r="S351">
        <v>0</v>
      </c>
      <c r="T351">
        <v>0</v>
      </c>
      <c r="U351">
        <v>0</v>
      </c>
      <c r="V351">
        <v>0</v>
      </c>
      <c r="W351">
        <v>0</v>
      </c>
      <c r="X351">
        <v>0</v>
      </c>
      <c r="Y351">
        <v>0</v>
      </c>
      <c r="Z351">
        <v>0</v>
      </c>
      <c r="AA351">
        <v>0</v>
      </c>
      <c r="AB351">
        <v>0</v>
      </c>
      <c r="AC351">
        <v>0</v>
      </c>
      <c r="AD351">
        <v>0</v>
      </c>
      <c r="AE351">
        <v>0</v>
      </c>
      <c r="AF351">
        <v>0</v>
      </c>
      <c r="AG351">
        <v>0</v>
      </c>
      <c r="AH351">
        <v>0</v>
      </c>
      <c r="AI351">
        <v>0</v>
      </c>
      <c r="AJ351">
        <v>34.908999999999999</v>
      </c>
      <c r="AK351">
        <v>0</v>
      </c>
      <c r="AL351">
        <v>0.439</v>
      </c>
      <c r="AM351">
        <v>0</v>
      </c>
      <c r="AO351">
        <v>69.494299999999996</v>
      </c>
      <c r="AP351">
        <v>69.494299999999996</v>
      </c>
      <c r="AQ351">
        <v>49.598999999999997</v>
      </c>
      <c r="AR351">
        <v>0</v>
      </c>
      <c r="AS351">
        <v>0</v>
      </c>
      <c r="AT351" s="87">
        <v>0.71371321101155061</v>
      </c>
      <c r="AV351" t="s">
        <v>629</v>
      </c>
      <c r="BA351">
        <v>0.439</v>
      </c>
      <c r="BB351">
        <v>0</v>
      </c>
      <c r="BC351">
        <v>32.077300000000001</v>
      </c>
      <c r="BD351">
        <v>0</v>
      </c>
      <c r="BF351">
        <v>32.077300000000001</v>
      </c>
      <c r="BI351">
        <v>2.069</v>
      </c>
      <c r="BJ351">
        <v>0</v>
      </c>
      <c r="BK351">
        <v>32.077300000000001</v>
      </c>
      <c r="BL351">
        <v>34.908999999999999</v>
      </c>
      <c r="BM351">
        <v>0.439</v>
      </c>
      <c r="BN351">
        <v>0</v>
      </c>
      <c r="BO351">
        <v>0</v>
      </c>
      <c r="BP351">
        <v>0</v>
      </c>
      <c r="BQ351" t="s">
        <v>625</v>
      </c>
      <c r="BR351" t="s">
        <v>625</v>
      </c>
      <c r="BS351">
        <v>69.494299999999996</v>
      </c>
      <c r="BV351" s="87">
        <v>2.9772225923564957E-2</v>
      </c>
      <c r="BW351" s="87">
        <v>0</v>
      </c>
      <c r="BX351" s="87">
        <v>0.46789880608913254</v>
      </c>
      <c r="BY351" s="87">
        <v>0.50232896798730253</v>
      </c>
      <c r="CA351" s="87">
        <v>1</v>
      </c>
      <c r="CD351">
        <v>2.9772199999999999E-2</v>
      </c>
      <c r="CG351" s="87">
        <v>-2.5923564957869294E-8</v>
      </c>
      <c r="CH351" s="102">
        <v>0</v>
      </c>
    </row>
    <row r="352" spans="1:86" x14ac:dyDescent="0.35">
      <c r="A352" t="s">
        <v>390</v>
      </c>
      <c r="B352" t="s">
        <v>391</v>
      </c>
      <c r="C352">
        <v>0</v>
      </c>
      <c r="D352">
        <v>0</v>
      </c>
      <c r="E352">
        <v>0</v>
      </c>
      <c r="F352">
        <v>0</v>
      </c>
      <c r="G352">
        <v>0</v>
      </c>
      <c r="H352">
        <v>0</v>
      </c>
      <c r="I352">
        <v>0</v>
      </c>
      <c r="J352">
        <v>0</v>
      </c>
      <c r="K352">
        <v>0</v>
      </c>
      <c r="L352">
        <v>0</v>
      </c>
      <c r="M352">
        <v>0</v>
      </c>
      <c r="N352">
        <v>17.596</v>
      </c>
      <c r="O352">
        <v>0</v>
      </c>
      <c r="P352">
        <v>0</v>
      </c>
      <c r="Q352">
        <v>0</v>
      </c>
      <c r="R352">
        <v>0</v>
      </c>
      <c r="S352">
        <v>0</v>
      </c>
      <c r="T352">
        <v>0</v>
      </c>
      <c r="U352">
        <v>0</v>
      </c>
      <c r="V352">
        <v>0</v>
      </c>
      <c r="W352">
        <v>0</v>
      </c>
      <c r="X352">
        <v>0</v>
      </c>
      <c r="Y352">
        <v>0</v>
      </c>
      <c r="Z352">
        <v>0</v>
      </c>
      <c r="AA352">
        <v>0</v>
      </c>
      <c r="AB352">
        <v>0</v>
      </c>
      <c r="AC352">
        <v>0.65900000000000003</v>
      </c>
      <c r="AD352">
        <v>0</v>
      </c>
      <c r="AE352">
        <v>0</v>
      </c>
      <c r="AF352">
        <v>0</v>
      </c>
      <c r="AG352">
        <v>0</v>
      </c>
      <c r="AH352">
        <v>0</v>
      </c>
      <c r="AI352">
        <v>0</v>
      </c>
      <c r="AJ352">
        <v>0</v>
      </c>
      <c r="AK352">
        <v>0</v>
      </c>
      <c r="AL352">
        <v>0.432</v>
      </c>
      <c r="AM352">
        <v>0</v>
      </c>
      <c r="AO352">
        <v>18.686999999999998</v>
      </c>
      <c r="AP352">
        <v>18.686999999999998</v>
      </c>
      <c r="AQ352">
        <v>11.135999999999999</v>
      </c>
      <c r="AR352">
        <v>0</v>
      </c>
      <c r="AS352">
        <v>0</v>
      </c>
      <c r="AT352" s="87">
        <v>0.59592229892438597</v>
      </c>
      <c r="AV352" t="s">
        <v>629</v>
      </c>
      <c r="BA352">
        <v>0.432</v>
      </c>
      <c r="BB352">
        <v>0</v>
      </c>
      <c r="BC352">
        <v>17.596</v>
      </c>
      <c r="BD352">
        <v>0</v>
      </c>
      <c r="BF352">
        <v>18.254999999999999</v>
      </c>
      <c r="BI352">
        <v>0</v>
      </c>
      <c r="BJ352">
        <v>0</v>
      </c>
      <c r="BK352">
        <v>18.254999999999999</v>
      </c>
      <c r="BL352">
        <v>0</v>
      </c>
      <c r="BM352">
        <v>0.432</v>
      </c>
      <c r="BN352">
        <v>0</v>
      </c>
      <c r="BO352">
        <v>0</v>
      </c>
      <c r="BP352">
        <v>0</v>
      </c>
      <c r="BQ352" t="s">
        <v>625</v>
      </c>
      <c r="BR352" t="s">
        <v>625</v>
      </c>
      <c r="BS352">
        <v>18.686999999999998</v>
      </c>
      <c r="BV352" s="87">
        <v>0</v>
      </c>
      <c r="BW352" s="87">
        <v>0</v>
      </c>
      <c r="BX352" s="87">
        <v>1</v>
      </c>
      <c r="BY352" s="87">
        <v>0</v>
      </c>
      <c r="CA352" s="87">
        <v>1</v>
      </c>
      <c r="CD352">
        <v>0</v>
      </c>
      <c r="CG352" s="87">
        <v>0</v>
      </c>
      <c r="CH352" s="102">
        <v>0</v>
      </c>
    </row>
    <row r="353" spans="1:86" x14ac:dyDescent="0.35">
      <c r="A353" t="s">
        <v>390</v>
      </c>
      <c r="B353" t="s">
        <v>396</v>
      </c>
      <c r="C353">
        <v>0</v>
      </c>
      <c r="D353">
        <v>0</v>
      </c>
      <c r="E353">
        <v>0</v>
      </c>
      <c r="F353">
        <v>9.1999999999999998E-2</v>
      </c>
      <c r="G353">
        <v>0</v>
      </c>
      <c r="H353">
        <v>0</v>
      </c>
      <c r="I353">
        <v>0</v>
      </c>
      <c r="J353">
        <v>0</v>
      </c>
      <c r="K353">
        <v>0</v>
      </c>
      <c r="L353">
        <v>139.23099999999999</v>
      </c>
      <c r="M353">
        <v>0</v>
      </c>
      <c r="N353">
        <v>37.906300000000002</v>
      </c>
      <c r="O353">
        <v>0</v>
      </c>
      <c r="P353">
        <v>0</v>
      </c>
      <c r="Q353">
        <v>0</v>
      </c>
      <c r="R353">
        <v>6.9619999999999997</v>
      </c>
      <c r="S353">
        <v>0</v>
      </c>
      <c r="T353">
        <v>0</v>
      </c>
      <c r="U353">
        <v>0.133353</v>
      </c>
      <c r="V353">
        <v>0</v>
      </c>
      <c r="W353">
        <v>0</v>
      </c>
      <c r="X353">
        <v>0</v>
      </c>
      <c r="Y353">
        <v>0</v>
      </c>
      <c r="Z353">
        <v>0</v>
      </c>
      <c r="AA353">
        <v>0</v>
      </c>
      <c r="AB353">
        <v>0.41299999999999998</v>
      </c>
      <c r="AC353">
        <v>0</v>
      </c>
      <c r="AD353">
        <v>0</v>
      </c>
      <c r="AE353">
        <v>0</v>
      </c>
      <c r="AF353">
        <v>0</v>
      </c>
      <c r="AG353">
        <v>0</v>
      </c>
      <c r="AH353">
        <v>0</v>
      </c>
      <c r="AI353">
        <v>12.474</v>
      </c>
      <c r="AJ353">
        <v>0</v>
      </c>
      <c r="AK353">
        <v>0</v>
      </c>
      <c r="AL353">
        <v>5.0874199999999998</v>
      </c>
      <c r="AM353">
        <v>0</v>
      </c>
      <c r="AO353">
        <v>202.29907300000002</v>
      </c>
      <c r="AP353">
        <v>202.29907300000002</v>
      </c>
      <c r="AQ353">
        <v>170.54</v>
      </c>
      <c r="AR353">
        <v>0</v>
      </c>
      <c r="AS353">
        <v>0</v>
      </c>
      <c r="AT353" s="87">
        <v>0.84300930039358102</v>
      </c>
      <c r="AV353" t="s">
        <v>629</v>
      </c>
      <c r="BA353">
        <v>5.0874199999999998</v>
      </c>
      <c r="BB353">
        <v>0</v>
      </c>
      <c r="BC353">
        <v>37.906300000000002</v>
      </c>
      <c r="BD353">
        <v>7.0953529999999994</v>
      </c>
      <c r="BF353">
        <v>184.64565299999998</v>
      </c>
      <c r="BI353">
        <v>9.1999999999999998E-2</v>
      </c>
      <c r="BJ353">
        <v>0</v>
      </c>
      <c r="BK353">
        <v>45.414653000000001</v>
      </c>
      <c r="BL353">
        <v>151.70499999999998</v>
      </c>
      <c r="BM353">
        <v>5.0874199999999998</v>
      </c>
      <c r="BN353">
        <v>0</v>
      </c>
      <c r="BO353">
        <v>0</v>
      </c>
      <c r="BP353">
        <v>0</v>
      </c>
      <c r="BQ353" t="s">
        <v>625</v>
      </c>
      <c r="BR353" t="s">
        <v>625</v>
      </c>
      <c r="BS353">
        <v>202.29907299999999</v>
      </c>
      <c r="BV353" s="87">
        <v>4.5477222725583128E-4</v>
      </c>
      <c r="BW353" s="87">
        <v>0</v>
      </c>
      <c r="BX353" s="87">
        <v>0.24964065455702808</v>
      </c>
      <c r="BY353" s="87">
        <v>0.74990457321571602</v>
      </c>
      <c r="CA353" s="87">
        <v>1</v>
      </c>
      <c r="CD353">
        <v>4.5477199999999999E-4</v>
      </c>
      <c r="CG353" s="87">
        <v>-2.2725583128649016E-10</v>
      </c>
      <c r="CH353" s="102">
        <v>0</v>
      </c>
    </row>
    <row r="354" spans="1:86" x14ac:dyDescent="0.35">
      <c r="A354" t="s">
        <v>390</v>
      </c>
      <c r="B354" t="s">
        <v>392</v>
      </c>
      <c r="C354">
        <v>0</v>
      </c>
      <c r="D354">
        <v>1.4119999999999999</v>
      </c>
      <c r="E354">
        <v>0</v>
      </c>
      <c r="F354">
        <v>0</v>
      </c>
      <c r="G354">
        <v>0</v>
      </c>
      <c r="H354">
        <v>0</v>
      </c>
      <c r="I354">
        <v>0</v>
      </c>
      <c r="J354">
        <v>0</v>
      </c>
      <c r="K354">
        <v>0</v>
      </c>
      <c r="L354">
        <v>0</v>
      </c>
      <c r="M354">
        <v>0</v>
      </c>
      <c r="N354">
        <v>0</v>
      </c>
      <c r="O354">
        <v>0</v>
      </c>
      <c r="P354">
        <v>0</v>
      </c>
      <c r="Q354">
        <v>24.022400000000001</v>
      </c>
      <c r="R354">
        <v>0</v>
      </c>
      <c r="S354">
        <v>0</v>
      </c>
      <c r="T354">
        <v>0</v>
      </c>
      <c r="U354">
        <v>0</v>
      </c>
      <c r="V354">
        <v>0</v>
      </c>
      <c r="W354">
        <v>0</v>
      </c>
      <c r="X354">
        <v>0</v>
      </c>
      <c r="Y354">
        <v>0</v>
      </c>
      <c r="Z354">
        <v>0</v>
      </c>
      <c r="AA354">
        <v>0</v>
      </c>
      <c r="AB354">
        <v>0</v>
      </c>
      <c r="AC354">
        <v>0</v>
      </c>
      <c r="AD354">
        <v>0</v>
      </c>
      <c r="AE354">
        <v>0</v>
      </c>
      <c r="AF354">
        <v>0</v>
      </c>
      <c r="AG354">
        <v>0</v>
      </c>
      <c r="AH354">
        <v>0</v>
      </c>
      <c r="AI354">
        <v>0</v>
      </c>
      <c r="AJ354">
        <v>0</v>
      </c>
      <c r="AK354">
        <v>0</v>
      </c>
      <c r="AL354">
        <v>6.0000000000000001E-3</v>
      </c>
      <c r="AM354">
        <v>0</v>
      </c>
      <c r="AO354">
        <v>25.4404</v>
      </c>
      <c r="AP354">
        <v>25.4404</v>
      </c>
      <c r="AQ354">
        <v>18.768999999999998</v>
      </c>
      <c r="AR354">
        <v>0</v>
      </c>
      <c r="AS354">
        <v>0</v>
      </c>
      <c r="AT354" s="87">
        <v>0.73776355717677389</v>
      </c>
      <c r="AV354" t="s">
        <v>629</v>
      </c>
      <c r="BA354">
        <v>6.0000000000000001E-3</v>
      </c>
      <c r="BB354">
        <v>0</v>
      </c>
      <c r="BC354">
        <v>24.022400000000001</v>
      </c>
      <c r="BD354">
        <v>0</v>
      </c>
      <c r="BF354">
        <v>24.022400000000001</v>
      </c>
      <c r="BI354">
        <v>1.4119999999999999</v>
      </c>
      <c r="BJ354">
        <v>0</v>
      </c>
      <c r="BK354">
        <v>24.022400000000001</v>
      </c>
      <c r="BL354">
        <v>0</v>
      </c>
      <c r="BM354">
        <v>6.0000000000000001E-3</v>
      </c>
      <c r="BN354">
        <v>0</v>
      </c>
      <c r="BO354">
        <v>0</v>
      </c>
      <c r="BP354">
        <v>0</v>
      </c>
      <c r="BQ354" t="s">
        <v>625</v>
      </c>
      <c r="BR354" t="s">
        <v>625</v>
      </c>
      <c r="BS354">
        <v>25.4404</v>
      </c>
      <c r="BV354" s="87">
        <v>5.5502271976855706E-2</v>
      </c>
      <c r="BW354" s="87">
        <v>0</v>
      </c>
      <c r="BX354" s="87">
        <v>0.94449772802314436</v>
      </c>
      <c r="BY354" s="87">
        <v>0</v>
      </c>
      <c r="CA354" s="87">
        <v>1</v>
      </c>
      <c r="CD354">
        <v>5.5502299999999997E-2</v>
      </c>
      <c r="CG354" s="87">
        <v>2.8023144291178248E-8</v>
      </c>
      <c r="CH354" s="102">
        <v>0</v>
      </c>
    </row>
    <row r="355" spans="1:86" x14ac:dyDescent="0.35">
      <c r="A355" t="s">
        <v>390</v>
      </c>
      <c r="B355" t="s">
        <v>393</v>
      </c>
      <c r="C355">
        <v>0</v>
      </c>
      <c r="D355">
        <v>9.4130000000000003</v>
      </c>
      <c r="E355">
        <v>0</v>
      </c>
      <c r="F355">
        <v>3.738</v>
      </c>
      <c r="G355">
        <v>0</v>
      </c>
      <c r="H355">
        <v>17.370999999999999</v>
      </c>
      <c r="I355">
        <v>855.81200000000001</v>
      </c>
      <c r="J355">
        <v>0</v>
      </c>
      <c r="K355">
        <v>0</v>
      </c>
      <c r="L355">
        <v>221.077</v>
      </c>
      <c r="M355">
        <v>1.2549999999999999</v>
      </c>
      <c r="N355">
        <v>26.183</v>
      </c>
      <c r="O355">
        <v>0</v>
      </c>
      <c r="P355">
        <v>38.478000000000002</v>
      </c>
      <c r="Q355">
        <v>42.823999999999998</v>
      </c>
      <c r="R355">
        <v>0</v>
      </c>
      <c r="S355">
        <v>0</v>
      </c>
      <c r="T355">
        <v>0</v>
      </c>
      <c r="U355">
        <v>0</v>
      </c>
      <c r="V355">
        <v>0</v>
      </c>
      <c r="W355">
        <v>0</v>
      </c>
      <c r="X355">
        <v>0</v>
      </c>
      <c r="Y355">
        <v>0</v>
      </c>
      <c r="Z355">
        <v>0</v>
      </c>
      <c r="AA355">
        <v>0</v>
      </c>
      <c r="AB355">
        <v>0</v>
      </c>
      <c r="AC355">
        <v>13.64</v>
      </c>
      <c r="AD355">
        <v>0</v>
      </c>
      <c r="AE355">
        <v>0</v>
      </c>
      <c r="AF355">
        <v>0.74399999999999999</v>
      </c>
      <c r="AG355">
        <v>0</v>
      </c>
      <c r="AH355">
        <v>0</v>
      </c>
      <c r="AI355">
        <v>171.5</v>
      </c>
      <c r="AJ355">
        <v>0</v>
      </c>
      <c r="AK355">
        <v>0</v>
      </c>
      <c r="AL355">
        <v>27.738399999999999</v>
      </c>
      <c r="AM355">
        <v>0</v>
      </c>
      <c r="AO355">
        <v>1429.7734000000003</v>
      </c>
      <c r="AP355">
        <v>1429.7734000000003</v>
      </c>
      <c r="AQ355">
        <v>1417.8</v>
      </c>
      <c r="AR355">
        <v>75.400000000000006</v>
      </c>
      <c r="AS355">
        <v>0</v>
      </c>
      <c r="AT355" s="87">
        <v>0.99162566599714308</v>
      </c>
      <c r="AV355" t="s">
        <v>629</v>
      </c>
      <c r="BA355">
        <v>28.482399999999998</v>
      </c>
      <c r="BB355">
        <v>0</v>
      </c>
      <c r="BC355">
        <v>108.74</v>
      </c>
      <c r="BD355">
        <v>0</v>
      </c>
      <c r="BF355">
        <v>343.45699999999999</v>
      </c>
      <c r="BI355">
        <v>30.521999999999998</v>
      </c>
      <c r="BJ355">
        <v>0</v>
      </c>
      <c r="BK355">
        <v>122.38</v>
      </c>
      <c r="BL355">
        <v>1248.3890000000001</v>
      </c>
      <c r="BM355">
        <v>28.482399999999998</v>
      </c>
      <c r="BN355">
        <v>0</v>
      </c>
      <c r="BO355">
        <v>0</v>
      </c>
      <c r="BP355">
        <v>0</v>
      </c>
      <c r="BQ355" t="s">
        <v>625</v>
      </c>
      <c r="BR355" t="s">
        <v>625</v>
      </c>
      <c r="BS355">
        <v>1429.7734000000003</v>
      </c>
      <c r="BV355" s="87">
        <v>2.1347438692033292E-2</v>
      </c>
      <c r="BW355" s="87">
        <v>0</v>
      </c>
      <c r="BX355" s="87">
        <v>0.10551490187186302</v>
      </c>
      <c r="BY355" s="87">
        <v>0.87313765943610355</v>
      </c>
      <c r="CA355" s="87">
        <v>0.99999999999999989</v>
      </c>
      <c r="CD355">
        <v>2.1347499999999998E-2</v>
      </c>
      <c r="CG355" s="87">
        <v>6.1307966706808381E-8</v>
      </c>
      <c r="CH355" s="102">
        <v>0</v>
      </c>
    </row>
    <row r="356" spans="1:86" x14ac:dyDescent="0.35">
      <c r="A356" t="s">
        <v>390</v>
      </c>
      <c r="B356" t="s">
        <v>397</v>
      </c>
      <c r="C356">
        <v>0</v>
      </c>
      <c r="D356">
        <v>0</v>
      </c>
      <c r="E356">
        <v>0</v>
      </c>
      <c r="F356">
        <v>0</v>
      </c>
      <c r="G356">
        <v>0</v>
      </c>
      <c r="H356">
        <v>0</v>
      </c>
      <c r="I356">
        <v>0</v>
      </c>
      <c r="J356">
        <v>0</v>
      </c>
      <c r="K356">
        <v>0</v>
      </c>
      <c r="L356">
        <v>18.059999999999999</v>
      </c>
      <c r="M356">
        <v>0.17</v>
      </c>
      <c r="N356">
        <v>2.62</v>
      </c>
      <c r="O356">
        <v>0</v>
      </c>
      <c r="P356">
        <v>9.0299999999999994</v>
      </c>
      <c r="Q356">
        <v>0</v>
      </c>
      <c r="R356">
        <v>0</v>
      </c>
      <c r="S356">
        <v>0</v>
      </c>
      <c r="T356">
        <v>0</v>
      </c>
      <c r="U356">
        <v>0</v>
      </c>
      <c r="V356">
        <v>0</v>
      </c>
      <c r="W356">
        <v>0</v>
      </c>
      <c r="X356">
        <v>0</v>
      </c>
      <c r="Y356">
        <v>0</v>
      </c>
      <c r="Z356">
        <v>0</v>
      </c>
      <c r="AA356">
        <v>0</v>
      </c>
      <c r="AB356">
        <v>0</v>
      </c>
      <c r="AC356">
        <v>0</v>
      </c>
      <c r="AD356">
        <v>0</v>
      </c>
      <c r="AE356">
        <v>0</v>
      </c>
      <c r="AF356">
        <v>0</v>
      </c>
      <c r="AG356">
        <v>0</v>
      </c>
      <c r="AH356">
        <v>0</v>
      </c>
      <c r="AI356">
        <v>3.5</v>
      </c>
      <c r="AJ356">
        <v>0</v>
      </c>
      <c r="AK356">
        <v>0</v>
      </c>
      <c r="AL356">
        <v>0.75</v>
      </c>
      <c r="AM356">
        <v>0</v>
      </c>
      <c r="AO356">
        <v>34.130000000000003</v>
      </c>
      <c r="AP356">
        <v>34.130000000000003</v>
      </c>
      <c r="AQ356">
        <v>23.25</v>
      </c>
      <c r="AR356">
        <v>0</v>
      </c>
      <c r="AS356">
        <v>0</v>
      </c>
      <c r="AT356" s="87">
        <v>0.6812188690301787</v>
      </c>
      <c r="AV356" t="s">
        <v>629</v>
      </c>
      <c r="BA356">
        <v>0.75</v>
      </c>
      <c r="BB356">
        <v>0</v>
      </c>
      <c r="BC356">
        <v>11.82</v>
      </c>
      <c r="BD356">
        <v>0</v>
      </c>
      <c r="BF356">
        <v>29.880000000000003</v>
      </c>
      <c r="BI356">
        <v>0</v>
      </c>
      <c r="BJ356">
        <v>0</v>
      </c>
      <c r="BK356">
        <v>11.82</v>
      </c>
      <c r="BL356">
        <v>21.56</v>
      </c>
      <c r="BM356">
        <v>0.75</v>
      </c>
      <c r="BN356">
        <v>0</v>
      </c>
      <c r="BO356">
        <v>0</v>
      </c>
      <c r="BP356">
        <v>0</v>
      </c>
      <c r="BQ356" t="s">
        <v>625</v>
      </c>
      <c r="BR356" t="s">
        <v>625</v>
      </c>
      <c r="BS356">
        <v>34.129999999999995</v>
      </c>
      <c r="BV356" s="87">
        <v>0</v>
      </c>
      <c r="BW356" s="87">
        <v>0</v>
      </c>
      <c r="BX356" s="87">
        <v>0.36829768532083218</v>
      </c>
      <c r="BY356" s="87">
        <v>0.63170231467916793</v>
      </c>
      <c r="CA356" s="87">
        <v>1</v>
      </c>
      <c r="CD356">
        <v>0</v>
      </c>
      <c r="CG356" s="87">
        <v>0</v>
      </c>
      <c r="CH356" s="102">
        <v>0</v>
      </c>
    </row>
    <row r="357" spans="1:86" x14ac:dyDescent="0.35">
      <c r="A357" t="s">
        <v>390</v>
      </c>
      <c r="B357" t="s">
        <v>394</v>
      </c>
      <c r="C357">
        <v>0</v>
      </c>
      <c r="D357">
        <v>0.32100000000000001</v>
      </c>
      <c r="E357">
        <v>0</v>
      </c>
      <c r="F357">
        <v>0</v>
      </c>
      <c r="G357">
        <v>0</v>
      </c>
      <c r="H357">
        <v>0</v>
      </c>
      <c r="I357">
        <v>0</v>
      </c>
      <c r="J357">
        <v>0</v>
      </c>
      <c r="K357">
        <v>0</v>
      </c>
      <c r="L357">
        <v>0</v>
      </c>
      <c r="M357">
        <v>0</v>
      </c>
      <c r="N357">
        <v>0</v>
      </c>
      <c r="O357">
        <v>0</v>
      </c>
      <c r="P357">
        <v>0</v>
      </c>
      <c r="Q357">
        <v>13.325900000000001</v>
      </c>
      <c r="R357">
        <v>0</v>
      </c>
      <c r="S357">
        <v>0</v>
      </c>
      <c r="T357">
        <v>0</v>
      </c>
      <c r="U357">
        <v>0</v>
      </c>
      <c r="V357">
        <v>0</v>
      </c>
      <c r="W357">
        <v>0</v>
      </c>
      <c r="X357">
        <v>0</v>
      </c>
      <c r="Y357">
        <v>0</v>
      </c>
      <c r="Z357">
        <v>0</v>
      </c>
      <c r="AA357">
        <v>0</v>
      </c>
      <c r="AB357">
        <v>0</v>
      </c>
      <c r="AC357">
        <v>0</v>
      </c>
      <c r="AD357">
        <v>0</v>
      </c>
      <c r="AE357">
        <v>0</v>
      </c>
      <c r="AF357">
        <v>0</v>
      </c>
      <c r="AG357">
        <v>0</v>
      </c>
      <c r="AH357">
        <v>0</v>
      </c>
      <c r="AI357">
        <v>0</v>
      </c>
      <c r="AJ357">
        <v>10.695</v>
      </c>
      <c r="AK357">
        <v>0</v>
      </c>
      <c r="AL357">
        <v>0.56899999999999995</v>
      </c>
      <c r="AM357">
        <v>0</v>
      </c>
      <c r="AO357">
        <v>24.910900000000002</v>
      </c>
      <c r="AP357">
        <v>24.910900000000002</v>
      </c>
      <c r="AQ357">
        <v>18.062999999999999</v>
      </c>
      <c r="AR357">
        <v>0</v>
      </c>
      <c r="AS357">
        <v>0</v>
      </c>
      <c r="AT357" s="87">
        <v>0.7251042716240681</v>
      </c>
      <c r="AV357" t="s">
        <v>629</v>
      </c>
      <c r="BA357">
        <v>0.56899999999999995</v>
      </c>
      <c r="BB357">
        <v>0</v>
      </c>
      <c r="BC357">
        <v>13.325900000000001</v>
      </c>
      <c r="BD357">
        <v>0</v>
      </c>
      <c r="BF357">
        <v>13.325900000000001</v>
      </c>
      <c r="BI357">
        <v>0.32100000000000001</v>
      </c>
      <c r="BJ357">
        <v>0</v>
      </c>
      <c r="BK357">
        <v>13.325900000000001</v>
      </c>
      <c r="BL357">
        <v>10.695</v>
      </c>
      <c r="BM357">
        <v>0.56899999999999995</v>
      </c>
      <c r="BN357">
        <v>0</v>
      </c>
      <c r="BO357">
        <v>0</v>
      </c>
      <c r="BP357">
        <v>0</v>
      </c>
      <c r="BQ357" t="s">
        <v>625</v>
      </c>
      <c r="BR357" t="s">
        <v>625</v>
      </c>
      <c r="BS357">
        <v>24.910900000000002</v>
      </c>
      <c r="BV357" s="87">
        <v>1.2885925438261964E-2</v>
      </c>
      <c r="BW357" s="87">
        <v>0</v>
      </c>
      <c r="BX357" s="87">
        <v>0.55778394196917813</v>
      </c>
      <c r="BY357" s="87">
        <v>0.42933013259255987</v>
      </c>
      <c r="CA357" s="87">
        <v>1</v>
      </c>
      <c r="CD357">
        <v>1.28859E-2</v>
      </c>
      <c r="CG357" s="87">
        <v>-2.5438261963897646E-8</v>
      </c>
      <c r="CH357" s="102">
        <v>0</v>
      </c>
    </row>
    <row r="358" spans="1:86" x14ac:dyDescent="0.35">
      <c r="A358" t="s">
        <v>390</v>
      </c>
      <c r="B358" t="s">
        <v>395</v>
      </c>
      <c r="C358">
        <v>0</v>
      </c>
      <c r="D358">
        <v>0.28899999999999998</v>
      </c>
      <c r="E358">
        <v>0</v>
      </c>
      <c r="F358">
        <v>0</v>
      </c>
      <c r="G358">
        <v>0</v>
      </c>
      <c r="H358">
        <v>0</v>
      </c>
      <c r="I358">
        <v>0</v>
      </c>
      <c r="J358">
        <v>0</v>
      </c>
      <c r="K358">
        <v>0</v>
      </c>
      <c r="L358">
        <v>0</v>
      </c>
      <c r="M358">
        <v>0</v>
      </c>
      <c r="N358">
        <v>25.613</v>
      </c>
      <c r="O358">
        <v>0</v>
      </c>
      <c r="P358">
        <v>0</v>
      </c>
      <c r="Q358">
        <v>5.4176500000000001</v>
      </c>
      <c r="R358">
        <v>0</v>
      </c>
      <c r="S358">
        <v>0</v>
      </c>
      <c r="T358">
        <v>0</v>
      </c>
      <c r="U358">
        <v>0</v>
      </c>
      <c r="V358">
        <v>0</v>
      </c>
      <c r="W358">
        <v>0</v>
      </c>
      <c r="X358">
        <v>0</v>
      </c>
      <c r="Y358">
        <v>0</v>
      </c>
      <c r="Z358">
        <v>0</v>
      </c>
      <c r="AA358">
        <v>0</v>
      </c>
      <c r="AB358">
        <v>0</v>
      </c>
      <c r="AC358">
        <v>0</v>
      </c>
      <c r="AD358">
        <v>0</v>
      </c>
      <c r="AE358">
        <v>0</v>
      </c>
      <c r="AF358">
        <v>0</v>
      </c>
      <c r="AG358">
        <v>0</v>
      </c>
      <c r="AH358">
        <v>0</v>
      </c>
      <c r="AI358">
        <v>5.1059999999999999</v>
      </c>
      <c r="AJ358">
        <v>0</v>
      </c>
      <c r="AK358">
        <v>0</v>
      </c>
      <c r="AL358">
        <v>0.56699999999999995</v>
      </c>
      <c r="AM358">
        <v>0</v>
      </c>
      <c r="AO358">
        <v>36.992650000000005</v>
      </c>
      <c r="AP358">
        <v>36.992650000000005</v>
      </c>
      <c r="AQ358">
        <v>30.675000000000001</v>
      </c>
      <c r="AR358">
        <v>0</v>
      </c>
      <c r="AS358">
        <v>0</v>
      </c>
      <c r="AT358" s="87">
        <v>0.8292187772435875</v>
      </c>
      <c r="AV358" t="s">
        <v>629</v>
      </c>
      <c r="BA358">
        <v>0.56699999999999995</v>
      </c>
      <c r="BB358">
        <v>0</v>
      </c>
      <c r="BC358">
        <v>31.030650000000001</v>
      </c>
      <c r="BD358">
        <v>0</v>
      </c>
      <c r="BF358">
        <v>31.030650000000001</v>
      </c>
      <c r="BI358">
        <v>0.28899999999999998</v>
      </c>
      <c r="BJ358">
        <v>0</v>
      </c>
      <c r="BK358">
        <v>31.030650000000001</v>
      </c>
      <c r="BL358">
        <v>5.1059999999999999</v>
      </c>
      <c r="BM358">
        <v>0.56699999999999995</v>
      </c>
      <c r="BN358">
        <v>0</v>
      </c>
      <c r="BO358">
        <v>0</v>
      </c>
      <c r="BP358">
        <v>0</v>
      </c>
      <c r="BQ358" t="s">
        <v>625</v>
      </c>
      <c r="BR358" t="s">
        <v>625</v>
      </c>
      <c r="BS358">
        <v>36.992650000000005</v>
      </c>
      <c r="BV358" s="87">
        <v>7.812362726109104E-3</v>
      </c>
      <c r="BW358" s="87">
        <v>0</v>
      </c>
      <c r="BX358" s="87">
        <v>0.85416021831363786</v>
      </c>
      <c r="BY358" s="87">
        <v>0.13802741896025289</v>
      </c>
      <c r="CA358" s="87">
        <v>0.99999999999999978</v>
      </c>
      <c r="CD358">
        <v>7.81235E-3</v>
      </c>
      <c r="CG358" s="87">
        <v>-1.2726109104022054E-8</v>
      </c>
      <c r="CH358" s="102">
        <v>0</v>
      </c>
    </row>
    <row r="359" spans="1:86" x14ac:dyDescent="0.35">
      <c r="A359" t="s">
        <v>398</v>
      </c>
      <c r="B359" t="s">
        <v>399</v>
      </c>
      <c r="C359">
        <v>0</v>
      </c>
      <c r="D359">
        <v>0</v>
      </c>
      <c r="E359">
        <v>0</v>
      </c>
      <c r="F359">
        <v>0</v>
      </c>
      <c r="G359">
        <v>0</v>
      </c>
      <c r="H359">
        <v>0</v>
      </c>
      <c r="I359">
        <v>0</v>
      </c>
      <c r="J359">
        <v>1.131</v>
      </c>
      <c r="K359">
        <v>0</v>
      </c>
      <c r="L359">
        <v>0</v>
      </c>
      <c r="M359">
        <v>0</v>
      </c>
      <c r="N359">
        <v>0</v>
      </c>
      <c r="O359">
        <v>0</v>
      </c>
      <c r="P359">
        <v>0</v>
      </c>
      <c r="Q359">
        <v>0</v>
      </c>
      <c r="R359">
        <v>10.081</v>
      </c>
      <c r="S359">
        <v>0</v>
      </c>
      <c r="T359">
        <v>0</v>
      </c>
      <c r="U359">
        <v>0</v>
      </c>
      <c r="V359">
        <v>0</v>
      </c>
      <c r="W359">
        <v>7.5590000000000002</v>
      </c>
      <c r="X359">
        <v>0</v>
      </c>
      <c r="Y359">
        <v>0</v>
      </c>
      <c r="Z359">
        <v>0</v>
      </c>
      <c r="AA359">
        <v>0</v>
      </c>
      <c r="AB359">
        <v>0</v>
      </c>
      <c r="AC359">
        <v>0</v>
      </c>
      <c r="AD359">
        <v>0</v>
      </c>
      <c r="AE359">
        <v>0</v>
      </c>
      <c r="AF359">
        <v>0</v>
      </c>
      <c r="AG359">
        <v>0</v>
      </c>
      <c r="AH359">
        <v>0</v>
      </c>
      <c r="AI359">
        <v>0</v>
      </c>
      <c r="AJ359">
        <v>30.181999999999999</v>
      </c>
      <c r="AK359">
        <v>0</v>
      </c>
      <c r="AL359">
        <v>1.478</v>
      </c>
      <c r="AM359">
        <v>0</v>
      </c>
      <c r="AO359">
        <v>50.431000000000004</v>
      </c>
      <c r="AP359">
        <v>50.431000000000004</v>
      </c>
      <c r="AQ359">
        <v>44.591999999999999</v>
      </c>
      <c r="AR359">
        <v>0</v>
      </c>
      <c r="AS359">
        <v>0</v>
      </c>
      <c r="AT359" s="87">
        <v>0.88421804049096775</v>
      </c>
      <c r="AV359" t="s">
        <v>629</v>
      </c>
      <c r="BA359">
        <v>1.478</v>
      </c>
      <c r="BB359">
        <v>0</v>
      </c>
      <c r="BC359">
        <v>0</v>
      </c>
      <c r="BD359">
        <v>10.081</v>
      </c>
      <c r="BF359">
        <v>17.64</v>
      </c>
      <c r="BI359">
        <v>0</v>
      </c>
      <c r="BJ359">
        <v>0</v>
      </c>
      <c r="BK359">
        <v>17.64</v>
      </c>
      <c r="BL359">
        <v>31.312999999999999</v>
      </c>
      <c r="BM359">
        <v>1.478</v>
      </c>
      <c r="BN359">
        <v>0</v>
      </c>
      <c r="BO359">
        <v>0</v>
      </c>
      <c r="BP359">
        <v>0</v>
      </c>
      <c r="BQ359" t="s">
        <v>625</v>
      </c>
      <c r="BR359" t="s">
        <v>625</v>
      </c>
      <c r="BS359">
        <v>50.431000000000004</v>
      </c>
      <c r="BV359" s="87">
        <v>0</v>
      </c>
      <c r="BW359" s="87">
        <v>0</v>
      </c>
      <c r="BX359" s="87">
        <v>0.3790922250203248</v>
      </c>
      <c r="BY359" s="87">
        <v>0.62090777497967509</v>
      </c>
      <c r="CA359" s="87">
        <v>0.99999999999999989</v>
      </c>
      <c r="CD359">
        <v>0</v>
      </c>
      <c r="CG359" s="87">
        <v>0</v>
      </c>
      <c r="CH359" s="102">
        <v>0</v>
      </c>
    </row>
    <row r="360" spans="1:86" x14ac:dyDescent="0.35">
      <c r="A360" t="s">
        <v>398</v>
      </c>
      <c r="B360" t="s">
        <v>400</v>
      </c>
      <c r="C360">
        <v>0</v>
      </c>
      <c r="D360">
        <v>1.46817</v>
      </c>
      <c r="E360">
        <v>0</v>
      </c>
      <c r="F360">
        <v>0.83</v>
      </c>
      <c r="G360">
        <v>0</v>
      </c>
      <c r="H360">
        <v>0</v>
      </c>
      <c r="I360">
        <v>142.29300000000001</v>
      </c>
      <c r="J360">
        <v>0</v>
      </c>
      <c r="K360">
        <v>0</v>
      </c>
      <c r="L360">
        <v>322.89600000000002</v>
      </c>
      <c r="M360">
        <v>0</v>
      </c>
      <c r="N360">
        <v>21.360499999999998</v>
      </c>
      <c r="O360">
        <v>65.605800000000002</v>
      </c>
      <c r="P360">
        <v>25.346399999999999</v>
      </c>
      <c r="Q360">
        <v>0</v>
      </c>
      <c r="R360">
        <v>23.423400000000001</v>
      </c>
      <c r="S360">
        <v>0</v>
      </c>
      <c r="T360">
        <v>0</v>
      </c>
      <c r="U360">
        <v>0</v>
      </c>
      <c r="V360">
        <v>3.23</v>
      </c>
      <c r="W360">
        <v>1.21</v>
      </c>
      <c r="X360">
        <v>0</v>
      </c>
      <c r="Y360">
        <v>0</v>
      </c>
      <c r="Z360">
        <v>0</v>
      </c>
      <c r="AA360">
        <v>0</v>
      </c>
      <c r="AB360">
        <v>0</v>
      </c>
      <c r="AC360">
        <v>0</v>
      </c>
      <c r="AD360">
        <v>0</v>
      </c>
      <c r="AE360">
        <v>0</v>
      </c>
      <c r="AF360">
        <v>3.29</v>
      </c>
      <c r="AG360">
        <v>4.3499999999999996</v>
      </c>
      <c r="AH360">
        <v>5.69</v>
      </c>
      <c r="AI360">
        <v>129.37</v>
      </c>
      <c r="AJ360">
        <v>0</v>
      </c>
      <c r="AK360">
        <v>0</v>
      </c>
      <c r="AL360">
        <v>33.314999999999998</v>
      </c>
      <c r="AM360">
        <v>0</v>
      </c>
      <c r="AO360">
        <v>783.67827000000011</v>
      </c>
      <c r="AP360">
        <v>783.67827000000011</v>
      </c>
      <c r="AQ360">
        <v>693.08852000000002</v>
      </c>
      <c r="AR360">
        <v>0</v>
      </c>
      <c r="AS360">
        <v>117.217417</v>
      </c>
      <c r="AT360" s="87">
        <v>0.8844044125403655</v>
      </c>
      <c r="AV360" t="s">
        <v>629</v>
      </c>
      <c r="BA360">
        <v>40.954999999999998</v>
      </c>
      <c r="BB360">
        <v>0</v>
      </c>
      <c r="BC360">
        <v>112.31270000000001</v>
      </c>
      <c r="BD360">
        <v>23.423400000000001</v>
      </c>
      <c r="BF360">
        <v>463.07210000000003</v>
      </c>
      <c r="BI360">
        <v>2.2981699999999998</v>
      </c>
      <c r="BJ360">
        <v>0</v>
      </c>
      <c r="BK360">
        <v>140.17610000000002</v>
      </c>
      <c r="BL360">
        <v>600.24900000000002</v>
      </c>
      <c r="BM360">
        <v>40.954999999999998</v>
      </c>
      <c r="BN360">
        <v>0</v>
      </c>
      <c r="BO360">
        <v>1</v>
      </c>
      <c r="BP360">
        <v>0</v>
      </c>
      <c r="BQ360" t="s">
        <v>625</v>
      </c>
      <c r="BR360" t="s">
        <v>625</v>
      </c>
      <c r="BS360">
        <v>783.67827000000011</v>
      </c>
      <c r="BV360" s="87">
        <v>2.9325427129681669E-3</v>
      </c>
      <c r="BW360" s="87">
        <v>5.2259966325211481E-2</v>
      </c>
      <c r="BX360" s="87">
        <v>0.17886944855571918</v>
      </c>
      <c r="BY360" s="87">
        <v>0.76593804240610108</v>
      </c>
      <c r="CA360" s="87">
        <v>0.99999999999999989</v>
      </c>
      <c r="CD360">
        <v>3.44831E-3</v>
      </c>
      <c r="CG360" s="87">
        <v>5.1576728703183307E-4</v>
      </c>
      <c r="CH360" s="102">
        <v>0</v>
      </c>
    </row>
    <row r="361" spans="1:86" x14ac:dyDescent="0.35">
      <c r="A361" t="s">
        <v>398</v>
      </c>
      <c r="B361" t="s">
        <v>401</v>
      </c>
      <c r="C361">
        <v>0</v>
      </c>
      <c r="D361">
        <v>0</v>
      </c>
      <c r="E361">
        <v>0</v>
      </c>
      <c r="F361">
        <v>0</v>
      </c>
      <c r="G361">
        <v>0</v>
      </c>
      <c r="H361">
        <v>0</v>
      </c>
      <c r="I361">
        <v>34.651299999999999</v>
      </c>
      <c r="J361">
        <v>0</v>
      </c>
      <c r="K361">
        <v>0</v>
      </c>
      <c r="L361">
        <v>0</v>
      </c>
      <c r="M361">
        <v>0</v>
      </c>
      <c r="N361">
        <v>0</v>
      </c>
      <c r="O361">
        <v>0</v>
      </c>
      <c r="P361">
        <v>0</v>
      </c>
      <c r="Q361">
        <v>0</v>
      </c>
      <c r="R361">
        <v>0</v>
      </c>
      <c r="S361">
        <v>0</v>
      </c>
      <c r="T361">
        <v>0</v>
      </c>
      <c r="U361">
        <v>0</v>
      </c>
      <c r="V361">
        <v>0</v>
      </c>
      <c r="W361">
        <v>0</v>
      </c>
      <c r="X361">
        <v>0</v>
      </c>
      <c r="Y361">
        <v>0</v>
      </c>
      <c r="Z361">
        <v>0</v>
      </c>
      <c r="AA361">
        <v>0</v>
      </c>
      <c r="AB361">
        <v>0</v>
      </c>
      <c r="AC361">
        <v>0</v>
      </c>
      <c r="AD361">
        <v>0</v>
      </c>
      <c r="AE361">
        <v>0</v>
      </c>
      <c r="AF361">
        <v>0</v>
      </c>
      <c r="AG361">
        <v>0</v>
      </c>
      <c r="AH361">
        <v>0</v>
      </c>
      <c r="AI361">
        <v>0</v>
      </c>
      <c r="AJ361">
        <v>0</v>
      </c>
      <c r="AK361">
        <v>0</v>
      </c>
      <c r="AL361">
        <v>2.3834399999999999E-2</v>
      </c>
      <c r="AM361">
        <v>0</v>
      </c>
      <c r="AO361">
        <v>34.675134399999997</v>
      </c>
      <c r="AP361">
        <v>34.675134399999997</v>
      </c>
      <c r="AQ361">
        <v>0.79447999999999996</v>
      </c>
      <c r="AR361">
        <v>0</v>
      </c>
      <c r="AS361">
        <v>0</v>
      </c>
      <c r="AT361" s="87">
        <v>2.2912095763931634E-2</v>
      </c>
      <c r="AV361" t="s">
        <v>629</v>
      </c>
      <c r="BA361">
        <v>2.3834399999999999E-2</v>
      </c>
      <c r="BB361">
        <v>0</v>
      </c>
      <c r="BC361">
        <v>0</v>
      </c>
      <c r="BD361">
        <v>0</v>
      </c>
      <c r="BF361">
        <v>0</v>
      </c>
      <c r="BI361">
        <v>0</v>
      </c>
      <c r="BJ361">
        <v>0</v>
      </c>
      <c r="BK361">
        <v>0</v>
      </c>
      <c r="BL361">
        <v>34.651299999999999</v>
      </c>
      <c r="BM361">
        <v>2.3834399999999999E-2</v>
      </c>
      <c r="BN361">
        <v>0</v>
      </c>
      <c r="BO361">
        <v>1</v>
      </c>
      <c r="BP361">
        <v>0</v>
      </c>
      <c r="BQ361" t="s">
        <v>625</v>
      </c>
      <c r="BR361" t="s">
        <v>625</v>
      </c>
      <c r="BS361">
        <v>34.675134399999997</v>
      </c>
      <c r="BV361" s="87">
        <v>0</v>
      </c>
      <c r="BW361" s="87">
        <v>6.8736287291794893E-4</v>
      </c>
      <c r="BX361" s="87">
        <v>0</v>
      </c>
      <c r="BY361" s="87">
        <v>0.99931263712708207</v>
      </c>
      <c r="CA361" s="87">
        <v>1</v>
      </c>
      <c r="CD361">
        <v>0</v>
      </c>
      <c r="CG361" s="87">
        <v>0</v>
      </c>
      <c r="CH361" s="102">
        <v>0</v>
      </c>
    </row>
    <row r="362" spans="1:86" x14ac:dyDescent="0.35">
      <c r="A362" t="s">
        <v>402</v>
      </c>
      <c r="B362" t="s">
        <v>403</v>
      </c>
      <c r="C362">
        <v>0</v>
      </c>
      <c r="D362">
        <v>0.42649500000000001</v>
      </c>
      <c r="E362">
        <v>0</v>
      </c>
      <c r="F362">
        <v>0</v>
      </c>
      <c r="G362">
        <v>0</v>
      </c>
      <c r="H362">
        <v>0</v>
      </c>
      <c r="I362">
        <v>0</v>
      </c>
      <c r="J362">
        <v>0</v>
      </c>
      <c r="K362">
        <v>0</v>
      </c>
      <c r="L362">
        <v>53.405000000000001</v>
      </c>
      <c r="M362">
        <v>0</v>
      </c>
      <c r="N362">
        <v>6.2757199999999999E-2</v>
      </c>
      <c r="O362">
        <v>0</v>
      </c>
      <c r="P362">
        <v>0</v>
      </c>
      <c r="Q362">
        <v>12.452</v>
      </c>
      <c r="R362">
        <v>0.6</v>
      </c>
      <c r="S362">
        <v>0</v>
      </c>
      <c r="T362">
        <v>0</v>
      </c>
      <c r="U362">
        <v>0</v>
      </c>
      <c r="V362">
        <v>0</v>
      </c>
      <c r="W362">
        <v>0</v>
      </c>
      <c r="X362">
        <v>0</v>
      </c>
      <c r="Y362">
        <v>0</v>
      </c>
      <c r="Z362">
        <v>8.0724699999999996E-2</v>
      </c>
      <c r="AA362">
        <v>0</v>
      </c>
      <c r="AB362">
        <v>0</v>
      </c>
      <c r="AC362">
        <v>0</v>
      </c>
      <c r="AD362">
        <v>0</v>
      </c>
      <c r="AE362">
        <v>0</v>
      </c>
      <c r="AF362">
        <v>0</v>
      </c>
      <c r="AG362">
        <v>0</v>
      </c>
      <c r="AH362">
        <v>0</v>
      </c>
      <c r="AI362">
        <v>0</v>
      </c>
      <c r="AJ362">
        <v>0</v>
      </c>
      <c r="AK362">
        <v>0</v>
      </c>
      <c r="AL362">
        <v>1.7013499999999999</v>
      </c>
      <c r="AM362">
        <v>0</v>
      </c>
      <c r="AO362">
        <v>68.728326900000013</v>
      </c>
      <c r="AP362">
        <v>68.728326900000013</v>
      </c>
      <c r="AQ362">
        <v>58.167999999999999</v>
      </c>
      <c r="AR362">
        <v>0</v>
      </c>
      <c r="AS362">
        <v>0</v>
      </c>
      <c r="AT362" s="87">
        <v>0.84634680667601103</v>
      </c>
      <c r="AV362" t="s">
        <v>629</v>
      </c>
      <c r="BA362">
        <v>1.7013499999999999</v>
      </c>
      <c r="BB362">
        <v>0</v>
      </c>
      <c r="BC362">
        <v>12.5147572</v>
      </c>
      <c r="BD362">
        <v>0.6</v>
      </c>
      <c r="BF362">
        <v>66.600481900000005</v>
      </c>
      <c r="BI362">
        <v>0.42649500000000001</v>
      </c>
      <c r="BJ362">
        <v>0</v>
      </c>
      <c r="BK362">
        <v>13.195481899999999</v>
      </c>
      <c r="BL362">
        <v>53.405000000000001</v>
      </c>
      <c r="BM362">
        <v>1.7013499999999999</v>
      </c>
      <c r="BN362">
        <v>0</v>
      </c>
      <c r="BO362">
        <v>0</v>
      </c>
      <c r="BP362">
        <v>0</v>
      </c>
      <c r="BQ362" t="s">
        <v>625</v>
      </c>
      <c r="BR362" t="s">
        <v>625</v>
      </c>
      <c r="BS362">
        <v>68.728326899999999</v>
      </c>
      <c r="BV362" s="87">
        <v>6.2055198960474043E-3</v>
      </c>
      <c r="BW362" s="87">
        <v>0</v>
      </c>
      <c r="BX362" s="87">
        <v>0.21674952049502022</v>
      </c>
      <c r="BY362" s="87">
        <v>0.77704495960893238</v>
      </c>
      <c r="CA362" s="87">
        <v>1</v>
      </c>
      <c r="CD362">
        <v>6.20552E-3</v>
      </c>
      <c r="CG362" s="87">
        <v>1.0395259566337023E-10</v>
      </c>
      <c r="CH362" s="102">
        <v>0</v>
      </c>
    </row>
    <row r="363" spans="1:86" x14ac:dyDescent="0.35">
      <c r="A363" t="s">
        <v>404</v>
      </c>
      <c r="B363" t="s">
        <v>407</v>
      </c>
      <c r="C363">
        <v>0</v>
      </c>
      <c r="D363">
        <v>0</v>
      </c>
      <c r="E363">
        <v>0</v>
      </c>
      <c r="F363">
        <v>0</v>
      </c>
      <c r="G363">
        <v>0</v>
      </c>
      <c r="H363">
        <v>0</v>
      </c>
      <c r="I363">
        <v>0</v>
      </c>
      <c r="J363">
        <v>0</v>
      </c>
      <c r="K363">
        <v>0</v>
      </c>
      <c r="L363">
        <v>0</v>
      </c>
      <c r="M363">
        <v>0</v>
      </c>
      <c r="N363">
        <v>0</v>
      </c>
      <c r="O363">
        <v>0</v>
      </c>
      <c r="P363">
        <v>0</v>
      </c>
      <c r="Q363">
        <v>0</v>
      </c>
      <c r="R363">
        <v>4.7138</v>
      </c>
      <c r="S363">
        <v>0</v>
      </c>
      <c r="T363">
        <v>0</v>
      </c>
      <c r="U363">
        <v>0</v>
      </c>
      <c r="V363">
        <v>0</v>
      </c>
      <c r="W363">
        <v>0</v>
      </c>
      <c r="X363">
        <v>0</v>
      </c>
      <c r="Y363">
        <v>0</v>
      </c>
      <c r="Z363">
        <v>0</v>
      </c>
      <c r="AA363">
        <v>0</v>
      </c>
      <c r="AB363">
        <v>7.2999999999999995E-2</v>
      </c>
      <c r="AC363">
        <v>0</v>
      </c>
      <c r="AD363">
        <v>0</v>
      </c>
      <c r="AE363">
        <v>0</v>
      </c>
      <c r="AF363">
        <v>0</v>
      </c>
      <c r="AG363">
        <v>0</v>
      </c>
      <c r="AH363">
        <v>0</v>
      </c>
      <c r="AI363">
        <v>0</v>
      </c>
      <c r="AJ363">
        <v>0</v>
      </c>
      <c r="AK363">
        <v>0</v>
      </c>
      <c r="AL363">
        <v>8.8300000000000003E-2</v>
      </c>
      <c r="AM363">
        <v>0</v>
      </c>
      <c r="AO363">
        <v>4.8751000000000007</v>
      </c>
      <c r="AP363">
        <v>4.8751000000000007</v>
      </c>
      <c r="AQ363">
        <v>4.22</v>
      </c>
      <c r="AR363">
        <v>0</v>
      </c>
      <c r="AS363">
        <v>0</v>
      </c>
      <c r="AT363" s="87">
        <v>0.86562326926627131</v>
      </c>
      <c r="AV363" t="s">
        <v>629</v>
      </c>
      <c r="BA363">
        <v>8.8300000000000003E-2</v>
      </c>
      <c r="BB363">
        <v>0</v>
      </c>
      <c r="BC363">
        <v>0</v>
      </c>
      <c r="BD363">
        <v>4.7138</v>
      </c>
      <c r="BF363">
        <v>4.7868000000000004</v>
      </c>
      <c r="BI363">
        <v>0</v>
      </c>
      <c r="BJ363">
        <v>0</v>
      </c>
      <c r="BK363">
        <v>4.7868000000000004</v>
      </c>
      <c r="BL363">
        <v>0</v>
      </c>
      <c r="BM363">
        <v>8.8300000000000003E-2</v>
      </c>
      <c r="BN363">
        <v>0</v>
      </c>
      <c r="BO363">
        <v>0</v>
      </c>
      <c r="BP363">
        <v>0</v>
      </c>
      <c r="BQ363" t="s">
        <v>625</v>
      </c>
      <c r="BR363" t="s">
        <v>625</v>
      </c>
      <c r="BS363">
        <v>4.8751000000000007</v>
      </c>
      <c r="BV363" s="87">
        <v>0</v>
      </c>
      <c r="BW363" s="87">
        <v>0</v>
      </c>
      <c r="BX363" s="87">
        <v>1</v>
      </c>
      <c r="BY363" s="87">
        <v>0</v>
      </c>
      <c r="CA363" s="87">
        <v>1</v>
      </c>
      <c r="CD363">
        <v>0</v>
      </c>
      <c r="CG363" s="87">
        <v>0</v>
      </c>
      <c r="CH363" s="102">
        <v>0</v>
      </c>
    </row>
    <row r="364" spans="1:86" x14ac:dyDescent="0.35">
      <c r="A364" t="s">
        <v>404</v>
      </c>
      <c r="B364" t="s">
        <v>405</v>
      </c>
      <c r="C364">
        <v>0</v>
      </c>
      <c r="D364">
        <v>0</v>
      </c>
      <c r="E364">
        <v>0</v>
      </c>
      <c r="F364">
        <v>0</v>
      </c>
      <c r="G364">
        <v>0</v>
      </c>
      <c r="H364">
        <v>0</v>
      </c>
      <c r="I364">
        <v>0</v>
      </c>
      <c r="J364">
        <v>0</v>
      </c>
      <c r="K364">
        <v>0</v>
      </c>
      <c r="L364">
        <v>0</v>
      </c>
      <c r="M364">
        <v>0</v>
      </c>
      <c r="N364">
        <v>53.27</v>
      </c>
      <c r="O364">
        <v>0</v>
      </c>
      <c r="P364">
        <v>0</v>
      </c>
      <c r="Q364">
        <v>0</v>
      </c>
      <c r="R364">
        <v>9.6059999999999999</v>
      </c>
      <c r="S364">
        <v>0</v>
      </c>
      <c r="T364">
        <v>0</v>
      </c>
      <c r="U364">
        <v>0</v>
      </c>
      <c r="V364">
        <v>0</v>
      </c>
      <c r="W364">
        <v>0</v>
      </c>
      <c r="X364">
        <v>0</v>
      </c>
      <c r="Y364">
        <v>0</v>
      </c>
      <c r="Z364">
        <v>0</v>
      </c>
      <c r="AA364">
        <v>0</v>
      </c>
      <c r="AB364">
        <v>0.19900000000000001</v>
      </c>
      <c r="AC364">
        <v>0</v>
      </c>
      <c r="AD364">
        <v>0</v>
      </c>
      <c r="AE364">
        <v>0</v>
      </c>
      <c r="AF364">
        <v>0</v>
      </c>
      <c r="AG364">
        <v>0</v>
      </c>
      <c r="AH364">
        <v>0</v>
      </c>
      <c r="AI364">
        <v>6.7530000000000001</v>
      </c>
      <c r="AJ364">
        <v>0</v>
      </c>
      <c r="AK364">
        <v>0</v>
      </c>
      <c r="AL364">
        <v>1.262</v>
      </c>
      <c r="AM364">
        <v>0</v>
      </c>
      <c r="AO364">
        <v>71.09</v>
      </c>
      <c r="AP364">
        <v>71.09</v>
      </c>
      <c r="AQ364">
        <v>49.1</v>
      </c>
      <c r="AR364">
        <v>0</v>
      </c>
      <c r="AS364">
        <v>0</v>
      </c>
      <c r="AT364" s="87">
        <v>0.69067379378252913</v>
      </c>
      <c r="AV364" t="s">
        <v>629</v>
      </c>
      <c r="BA364">
        <v>1.262</v>
      </c>
      <c r="BB364">
        <v>0</v>
      </c>
      <c r="BC364">
        <v>53.27</v>
      </c>
      <c r="BD364">
        <v>9.6059999999999999</v>
      </c>
      <c r="BF364">
        <v>63.075000000000003</v>
      </c>
      <c r="BI364">
        <v>0</v>
      </c>
      <c r="BJ364">
        <v>0</v>
      </c>
      <c r="BK364">
        <v>63.075000000000003</v>
      </c>
      <c r="BL364">
        <v>6.7530000000000001</v>
      </c>
      <c r="BM364">
        <v>1.262</v>
      </c>
      <c r="BN364">
        <v>0</v>
      </c>
      <c r="BO364">
        <v>0</v>
      </c>
      <c r="BP364">
        <v>0</v>
      </c>
      <c r="BQ364" t="s">
        <v>625</v>
      </c>
      <c r="BR364" t="s">
        <v>625</v>
      </c>
      <c r="BS364">
        <v>71.09</v>
      </c>
      <c r="BV364" s="87">
        <v>0</v>
      </c>
      <c r="BW364" s="87">
        <v>0</v>
      </c>
      <c r="BX364" s="87">
        <v>0.90500773667182444</v>
      </c>
      <c r="BY364" s="87">
        <v>9.499226332817555E-2</v>
      </c>
      <c r="CA364" s="87">
        <v>1</v>
      </c>
      <c r="CD364">
        <v>0</v>
      </c>
      <c r="CG364" s="87">
        <v>0</v>
      </c>
      <c r="CH364" s="102">
        <v>0</v>
      </c>
    </row>
    <row r="365" spans="1:86" x14ac:dyDescent="0.35">
      <c r="A365" t="s">
        <v>404</v>
      </c>
      <c r="B365" t="s">
        <v>406</v>
      </c>
      <c r="C365">
        <v>0</v>
      </c>
      <c r="D365">
        <v>0</v>
      </c>
      <c r="E365">
        <v>0</v>
      </c>
      <c r="F365">
        <v>0</v>
      </c>
      <c r="G365">
        <v>0</v>
      </c>
      <c r="H365">
        <v>0</v>
      </c>
      <c r="I365">
        <v>0</v>
      </c>
      <c r="J365">
        <v>0</v>
      </c>
      <c r="K365">
        <v>0</v>
      </c>
      <c r="L365">
        <v>0</v>
      </c>
      <c r="M365">
        <v>0</v>
      </c>
      <c r="N365">
        <v>0</v>
      </c>
      <c r="O365">
        <v>0</v>
      </c>
      <c r="P365">
        <v>0</v>
      </c>
      <c r="Q365">
        <v>0</v>
      </c>
      <c r="R365">
        <v>7.4112</v>
      </c>
      <c r="S365">
        <v>2.0327999999999999</v>
      </c>
      <c r="T365">
        <v>0</v>
      </c>
      <c r="U365">
        <v>0</v>
      </c>
      <c r="V365">
        <v>0</v>
      </c>
      <c r="W365">
        <v>0</v>
      </c>
      <c r="X365">
        <v>0</v>
      </c>
      <c r="Y365">
        <v>0</v>
      </c>
      <c r="Z365">
        <v>0</v>
      </c>
      <c r="AA365">
        <v>0</v>
      </c>
      <c r="AB365">
        <v>9.4939999999999997E-2</v>
      </c>
      <c r="AC365">
        <v>0</v>
      </c>
      <c r="AD365">
        <v>0</v>
      </c>
      <c r="AE365">
        <v>0</v>
      </c>
      <c r="AF365">
        <v>6.6900000000000001E-2</v>
      </c>
      <c r="AG365">
        <v>0</v>
      </c>
      <c r="AH365">
        <v>0</v>
      </c>
      <c r="AI365">
        <v>0</v>
      </c>
      <c r="AJ365">
        <v>0</v>
      </c>
      <c r="AK365">
        <v>0</v>
      </c>
      <c r="AL365">
        <v>6.676E-2</v>
      </c>
      <c r="AM365">
        <v>0</v>
      </c>
      <c r="AO365">
        <v>9.6725999999999992</v>
      </c>
      <c r="AP365">
        <v>9.6725999999999992</v>
      </c>
      <c r="AQ365">
        <v>8.24</v>
      </c>
      <c r="AR365">
        <v>0</v>
      </c>
      <c r="AS365">
        <v>0</v>
      </c>
      <c r="AT365" s="87">
        <v>0.85189090833901959</v>
      </c>
      <c r="AV365" t="s">
        <v>629</v>
      </c>
      <c r="BA365">
        <v>0.13366</v>
      </c>
      <c r="BB365">
        <v>0</v>
      </c>
      <c r="BC365">
        <v>0</v>
      </c>
      <c r="BD365">
        <v>9.4439999999999991</v>
      </c>
      <c r="BF365">
        <v>9.5389399999999984</v>
      </c>
      <c r="BI365">
        <v>0</v>
      </c>
      <c r="BJ365">
        <v>0</v>
      </c>
      <c r="BK365">
        <v>9.5389399999999984</v>
      </c>
      <c r="BL365">
        <v>0</v>
      </c>
      <c r="BM365">
        <v>0.13366</v>
      </c>
      <c r="BN365">
        <v>0</v>
      </c>
      <c r="BO365">
        <v>0</v>
      </c>
      <c r="BP365">
        <v>0</v>
      </c>
      <c r="BQ365" t="s">
        <v>625</v>
      </c>
      <c r="BR365" t="s">
        <v>625</v>
      </c>
      <c r="BS365">
        <v>9.6725999999999992</v>
      </c>
      <c r="BV365" s="87">
        <v>0</v>
      </c>
      <c r="BW365" s="87">
        <v>0</v>
      </c>
      <c r="BX365" s="87">
        <v>1</v>
      </c>
      <c r="BY365" s="87">
        <v>0</v>
      </c>
      <c r="CA365" s="87">
        <v>1</v>
      </c>
      <c r="CD365">
        <v>0</v>
      </c>
      <c r="CG365" s="87">
        <v>0</v>
      </c>
      <c r="CH365" s="102">
        <v>0</v>
      </c>
    </row>
    <row r="366" spans="1:86" x14ac:dyDescent="0.35">
      <c r="A366" t="s">
        <v>511</v>
      </c>
      <c r="B366" t="s">
        <v>512</v>
      </c>
      <c r="C366">
        <v>0</v>
      </c>
      <c r="D366">
        <v>7.0000000000000007E-2</v>
      </c>
      <c r="E366">
        <v>0</v>
      </c>
      <c r="F366">
        <v>0</v>
      </c>
      <c r="G366">
        <v>0</v>
      </c>
      <c r="H366">
        <v>0</v>
      </c>
      <c r="I366">
        <v>0</v>
      </c>
      <c r="J366">
        <v>0</v>
      </c>
      <c r="K366">
        <v>0</v>
      </c>
      <c r="L366">
        <v>2.2879999999999998</v>
      </c>
      <c r="M366">
        <v>3.8090000000000002</v>
      </c>
      <c r="N366">
        <v>18.923999999999999</v>
      </c>
      <c r="O366">
        <v>0</v>
      </c>
      <c r="P366">
        <v>0</v>
      </c>
      <c r="Q366">
        <v>0</v>
      </c>
      <c r="R366">
        <v>0</v>
      </c>
      <c r="S366">
        <v>0</v>
      </c>
      <c r="T366">
        <v>0</v>
      </c>
      <c r="U366">
        <v>0</v>
      </c>
      <c r="V366">
        <v>0</v>
      </c>
      <c r="W366">
        <v>0</v>
      </c>
      <c r="X366">
        <v>0</v>
      </c>
      <c r="Y366">
        <v>0</v>
      </c>
      <c r="Z366">
        <v>0</v>
      </c>
      <c r="AA366">
        <v>0</v>
      </c>
      <c r="AB366">
        <v>0</v>
      </c>
      <c r="AC366">
        <v>0</v>
      </c>
      <c r="AD366">
        <v>0</v>
      </c>
      <c r="AE366">
        <v>0</v>
      </c>
      <c r="AF366">
        <v>0</v>
      </c>
      <c r="AG366">
        <v>0</v>
      </c>
      <c r="AH366">
        <v>0</v>
      </c>
      <c r="AI366">
        <v>0</v>
      </c>
      <c r="AJ366">
        <v>0</v>
      </c>
      <c r="AK366">
        <v>0</v>
      </c>
      <c r="AL366">
        <v>0.41808000000000001</v>
      </c>
      <c r="AM366">
        <v>0</v>
      </c>
      <c r="AO366">
        <v>25.509080000000001</v>
      </c>
      <c r="AP366">
        <v>25.509080000000001</v>
      </c>
      <c r="AQ366">
        <v>13.936</v>
      </c>
      <c r="AR366">
        <v>0</v>
      </c>
      <c r="AS366">
        <v>0</v>
      </c>
      <c r="AT366" s="87">
        <v>0.5463152728361822</v>
      </c>
      <c r="AV366" t="s">
        <v>629</v>
      </c>
      <c r="BA366">
        <v>0.41808000000000001</v>
      </c>
      <c r="BB366">
        <v>0</v>
      </c>
      <c r="BC366">
        <v>22.733000000000001</v>
      </c>
      <c r="BD366">
        <v>0</v>
      </c>
      <c r="BF366">
        <v>25.021000000000001</v>
      </c>
      <c r="BI366">
        <v>7.0000000000000007E-2</v>
      </c>
      <c r="BJ366">
        <v>0</v>
      </c>
      <c r="BK366">
        <v>22.733000000000001</v>
      </c>
      <c r="BL366">
        <v>2.2879999999999998</v>
      </c>
      <c r="BM366">
        <v>0.41808000000000001</v>
      </c>
      <c r="BN366">
        <v>0.64</v>
      </c>
      <c r="BO366">
        <v>0.22</v>
      </c>
      <c r="BP366">
        <v>0</v>
      </c>
      <c r="BQ366" t="s">
        <v>625</v>
      </c>
      <c r="BR366" t="s">
        <v>625</v>
      </c>
      <c r="BS366">
        <v>25.509080000000001</v>
      </c>
      <c r="BV366" s="87">
        <v>1.3233374155398783E-2</v>
      </c>
      <c r="BW366" s="87">
        <v>3.6056808007188029E-3</v>
      </c>
      <c r="BX366" s="87">
        <v>0.89346739278719578</v>
      </c>
      <c r="BY366" s="87">
        <v>8.9693552256686626E-2</v>
      </c>
      <c r="CA366" s="87">
        <v>1</v>
      </c>
      <c r="CD366">
        <v>1.3233399999999999E-2</v>
      </c>
      <c r="CG366" s="87">
        <v>2.5844601216074015E-8</v>
      </c>
      <c r="CH366" s="102">
        <v>0</v>
      </c>
    </row>
    <row r="367" spans="1:86" x14ac:dyDescent="0.35">
      <c r="A367" t="s">
        <v>408</v>
      </c>
      <c r="B367" t="s">
        <v>409</v>
      </c>
      <c r="C367">
        <v>0</v>
      </c>
      <c r="D367">
        <v>0.63100000000000001</v>
      </c>
      <c r="E367">
        <v>0</v>
      </c>
      <c r="F367">
        <v>0</v>
      </c>
      <c r="G367">
        <v>0</v>
      </c>
      <c r="H367">
        <v>0</v>
      </c>
      <c r="I367">
        <v>0</v>
      </c>
      <c r="J367">
        <v>0</v>
      </c>
      <c r="K367">
        <v>0</v>
      </c>
      <c r="L367">
        <v>0</v>
      </c>
      <c r="M367">
        <v>11.764900000000001</v>
      </c>
      <c r="N367">
        <v>104.011</v>
      </c>
      <c r="O367">
        <v>1.2094800000000001</v>
      </c>
      <c r="P367">
        <v>0</v>
      </c>
      <c r="Q367">
        <v>0</v>
      </c>
      <c r="R367">
        <v>0</v>
      </c>
      <c r="S367">
        <v>0</v>
      </c>
      <c r="T367">
        <v>0</v>
      </c>
      <c r="U367">
        <v>0</v>
      </c>
      <c r="V367">
        <v>0</v>
      </c>
      <c r="W367">
        <v>0</v>
      </c>
      <c r="X367">
        <v>0</v>
      </c>
      <c r="Y367">
        <v>0</v>
      </c>
      <c r="Z367">
        <v>0</v>
      </c>
      <c r="AA367">
        <v>0</v>
      </c>
      <c r="AB367">
        <v>0</v>
      </c>
      <c r="AC367">
        <v>0</v>
      </c>
      <c r="AD367">
        <v>0</v>
      </c>
      <c r="AE367">
        <v>0</v>
      </c>
      <c r="AF367">
        <v>0</v>
      </c>
      <c r="AG367">
        <v>0</v>
      </c>
      <c r="AH367">
        <v>0</v>
      </c>
      <c r="AI367">
        <v>29.228000000000002</v>
      </c>
      <c r="AJ367">
        <v>0</v>
      </c>
      <c r="AK367">
        <v>0</v>
      </c>
      <c r="AL367">
        <v>4.38</v>
      </c>
      <c r="AM367">
        <v>0</v>
      </c>
      <c r="AO367">
        <v>151.22438</v>
      </c>
      <c r="AP367">
        <v>151.22438</v>
      </c>
      <c r="AQ367">
        <v>121.355</v>
      </c>
      <c r="AR367">
        <v>0</v>
      </c>
      <c r="AS367">
        <v>0</v>
      </c>
      <c r="AT367" s="87">
        <v>0.80248303877985816</v>
      </c>
      <c r="AV367" t="s">
        <v>629</v>
      </c>
      <c r="BA367">
        <v>4.38</v>
      </c>
      <c r="BB367">
        <v>0</v>
      </c>
      <c r="BC367">
        <v>116.98537999999999</v>
      </c>
      <c r="BD367">
        <v>0</v>
      </c>
      <c r="BF367">
        <v>116.98537999999999</v>
      </c>
      <c r="BI367">
        <v>0.63100000000000001</v>
      </c>
      <c r="BJ367">
        <v>0</v>
      </c>
      <c r="BK367">
        <v>116.98537999999999</v>
      </c>
      <c r="BL367">
        <v>29.228000000000002</v>
      </c>
      <c r="BM367">
        <v>4.38</v>
      </c>
      <c r="BN367">
        <v>0</v>
      </c>
      <c r="BO367">
        <v>0</v>
      </c>
      <c r="BP367">
        <v>0</v>
      </c>
      <c r="BQ367" t="s">
        <v>625</v>
      </c>
      <c r="BR367" t="s">
        <v>625</v>
      </c>
      <c r="BS367">
        <v>151.22438</v>
      </c>
      <c r="BV367" s="87">
        <v>4.1726076178986481E-3</v>
      </c>
      <c r="BW367" s="87">
        <v>0</v>
      </c>
      <c r="BX367" s="87">
        <v>0.802551678505807</v>
      </c>
      <c r="BY367" s="87">
        <v>0.1932757138762943</v>
      </c>
      <c r="CA367" s="87">
        <v>0.99999999999999989</v>
      </c>
      <c r="CD367">
        <v>4.1726200000000001E-3</v>
      </c>
      <c r="CG367" s="87">
        <v>1.2382101352050034E-8</v>
      </c>
      <c r="CH367" s="102">
        <v>0</v>
      </c>
    </row>
    <row r="368" spans="1:86" x14ac:dyDescent="0.35">
      <c r="A368" t="s">
        <v>410</v>
      </c>
      <c r="B368" t="s">
        <v>115</v>
      </c>
      <c r="C368">
        <v>0</v>
      </c>
      <c r="D368">
        <v>0</v>
      </c>
      <c r="E368">
        <v>0</v>
      </c>
      <c r="F368">
        <v>0</v>
      </c>
      <c r="G368">
        <v>0</v>
      </c>
      <c r="H368">
        <v>0</v>
      </c>
      <c r="I368">
        <v>0</v>
      </c>
      <c r="J368">
        <v>6.5609999999999999</v>
      </c>
      <c r="K368">
        <v>0</v>
      </c>
      <c r="L368">
        <v>0</v>
      </c>
      <c r="M368">
        <v>0</v>
      </c>
      <c r="N368">
        <v>0</v>
      </c>
      <c r="O368">
        <v>0</v>
      </c>
      <c r="P368">
        <v>0</v>
      </c>
      <c r="Q368">
        <v>0</v>
      </c>
      <c r="R368">
        <v>0</v>
      </c>
      <c r="S368">
        <v>0</v>
      </c>
      <c r="T368">
        <v>0</v>
      </c>
      <c r="U368">
        <v>0</v>
      </c>
      <c r="V368">
        <v>0</v>
      </c>
      <c r="W368">
        <v>0</v>
      </c>
      <c r="X368">
        <v>0</v>
      </c>
      <c r="Y368">
        <v>0</v>
      </c>
      <c r="Z368">
        <v>0</v>
      </c>
      <c r="AA368">
        <v>0</v>
      </c>
      <c r="AB368">
        <v>0</v>
      </c>
      <c r="AC368">
        <v>0</v>
      </c>
      <c r="AD368">
        <v>0</v>
      </c>
      <c r="AE368">
        <v>0</v>
      </c>
      <c r="AF368">
        <v>0</v>
      </c>
      <c r="AG368">
        <v>0</v>
      </c>
      <c r="AH368">
        <v>0</v>
      </c>
      <c r="AI368">
        <v>0</v>
      </c>
      <c r="AJ368">
        <v>0</v>
      </c>
      <c r="AK368">
        <v>0</v>
      </c>
      <c r="AL368">
        <v>0.115</v>
      </c>
      <c r="AM368">
        <v>105</v>
      </c>
      <c r="AO368">
        <v>6.6760000000000002</v>
      </c>
      <c r="AP368">
        <v>111.676</v>
      </c>
      <c r="AQ368">
        <v>91.41</v>
      </c>
      <c r="AR368">
        <v>0</v>
      </c>
      <c r="AS368">
        <v>0</v>
      </c>
      <c r="AT368" s="87">
        <v>0.8185286005945771</v>
      </c>
      <c r="AV368" t="s">
        <v>629</v>
      </c>
      <c r="BA368">
        <v>0.115</v>
      </c>
      <c r="BB368">
        <v>0</v>
      </c>
      <c r="BC368">
        <v>0</v>
      </c>
      <c r="BD368">
        <v>0</v>
      </c>
      <c r="BF368">
        <v>0</v>
      </c>
      <c r="BI368">
        <v>0</v>
      </c>
      <c r="BJ368">
        <v>0</v>
      </c>
      <c r="BK368">
        <v>0</v>
      </c>
      <c r="BL368">
        <v>6.5609999999999999</v>
      </c>
      <c r="BM368">
        <v>0.115</v>
      </c>
      <c r="BN368">
        <v>0</v>
      </c>
      <c r="BO368">
        <v>0</v>
      </c>
      <c r="BP368">
        <v>105</v>
      </c>
      <c r="BQ368">
        <v>1.65</v>
      </c>
      <c r="BR368" t="s">
        <v>625</v>
      </c>
      <c r="BS368">
        <v>111.676</v>
      </c>
      <c r="BV368" s="87">
        <v>1.5513628711630072E-2</v>
      </c>
      <c r="BW368" s="87">
        <v>0.92470629320534403</v>
      </c>
      <c r="BX368" s="87">
        <v>1.0297646763852573E-3</v>
      </c>
      <c r="BY368" s="87">
        <v>5.8750313406640636E-2</v>
      </c>
      <c r="CA368" s="87">
        <v>1</v>
      </c>
      <c r="CD368">
        <v>1.5513600000000001E-2</v>
      </c>
      <c r="CG368" s="87">
        <v>-2.8711630071717731E-8</v>
      </c>
      <c r="CH368" s="102">
        <v>0</v>
      </c>
    </row>
    <row r="369" spans="1:86" x14ac:dyDescent="0.35">
      <c r="A369" t="s">
        <v>411</v>
      </c>
      <c r="B369" t="s">
        <v>412</v>
      </c>
      <c r="C369">
        <v>0</v>
      </c>
      <c r="D369">
        <v>0.31</v>
      </c>
      <c r="E369">
        <v>0</v>
      </c>
      <c r="F369">
        <v>0</v>
      </c>
      <c r="G369">
        <v>0</v>
      </c>
      <c r="H369">
        <v>0</v>
      </c>
      <c r="I369">
        <v>0</v>
      </c>
      <c r="J369">
        <v>0</v>
      </c>
      <c r="K369">
        <v>0</v>
      </c>
      <c r="L369">
        <v>0</v>
      </c>
      <c r="M369">
        <v>0</v>
      </c>
      <c r="N369">
        <v>285.791</v>
      </c>
      <c r="O369">
        <v>0</v>
      </c>
      <c r="P369">
        <v>0</v>
      </c>
      <c r="Q369">
        <v>0</v>
      </c>
      <c r="R369">
        <v>0</v>
      </c>
      <c r="S369">
        <v>0</v>
      </c>
      <c r="T369">
        <v>0</v>
      </c>
      <c r="U369">
        <v>0</v>
      </c>
      <c r="V369">
        <v>0</v>
      </c>
      <c r="W369">
        <v>26.6</v>
      </c>
      <c r="X369">
        <v>0</v>
      </c>
      <c r="Y369">
        <v>0</v>
      </c>
      <c r="Z369">
        <v>0</v>
      </c>
      <c r="AA369">
        <v>0</v>
      </c>
      <c r="AB369">
        <v>0</v>
      </c>
      <c r="AC369">
        <v>0</v>
      </c>
      <c r="AD369">
        <v>0</v>
      </c>
      <c r="AE369">
        <v>0</v>
      </c>
      <c r="AF369">
        <v>0</v>
      </c>
      <c r="AG369">
        <v>0</v>
      </c>
      <c r="AH369">
        <v>0</v>
      </c>
      <c r="AI369">
        <v>52.9</v>
      </c>
      <c r="AJ369">
        <v>0</v>
      </c>
      <c r="AK369">
        <v>0</v>
      </c>
      <c r="AL369">
        <v>6.5287100000000002</v>
      </c>
      <c r="AM369">
        <v>30.536000000000001</v>
      </c>
      <c r="AO369">
        <v>372.12970999999999</v>
      </c>
      <c r="AP369">
        <v>402.66570999999999</v>
      </c>
      <c r="AQ369">
        <v>315.7</v>
      </c>
      <c r="AR369">
        <v>9.1449999999999996</v>
      </c>
      <c r="AS369">
        <v>9.1449999999999996</v>
      </c>
      <c r="AT369" s="87">
        <v>0.78402504151644792</v>
      </c>
      <c r="AV369" t="s">
        <v>629</v>
      </c>
      <c r="BA369">
        <v>6.5287100000000002</v>
      </c>
      <c r="BB369">
        <v>0</v>
      </c>
      <c r="BC369">
        <v>285.791</v>
      </c>
      <c r="BD369">
        <v>0</v>
      </c>
      <c r="BF369">
        <v>312.39100000000002</v>
      </c>
      <c r="BI369">
        <v>0.31</v>
      </c>
      <c r="BJ369">
        <v>0</v>
      </c>
      <c r="BK369">
        <v>312.39100000000002</v>
      </c>
      <c r="BL369">
        <v>52.9</v>
      </c>
      <c r="BM369">
        <v>6.5287100000000002</v>
      </c>
      <c r="BN369">
        <v>0</v>
      </c>
      <c r="BO369">
        <v>0</v>
      </c>
      <c r="BP369">
        <v>30.536000000000001</v>
      </c>
      <c r="BQ369">
        <v>0</v>
      </c>
      <c r="BR369">
        <v>30.536000000000001</v>
      </c>
      <c r="BS369">
        <v>402.66570999999999</v>
      </c>
      <c r="BV369" s="87">
        <v>7.6986937874595784E-4</v>
      </c>
      <c r="BW369" s="87">
        <v>0</v>
      </c>
      <c r="BX369" s="87">
        <v>0.792021029056584</v>
      </c>
      <c r="BY369" s="87">
        <v>0.20720910156467012</v>
      </c>
      <c r="CA369" s="87">
        <v>1.0000000000000002</v>
      </c>
      <c r="CD369">
        <v>7.8775899999999996E-4</v>
      </c>
      <c r="CG369" s="87">
        <v>1.7889621254042125E-5</v>
      </c>
      <c r="CH369" s="102">
        <v>0</v>
      </c>
    </row>
    <row r="370" spans="1:86" x14ac:dyDescent="0.35">
      <c r="A370" t="s">
        <v>620</v>
      </c>
      <c r="B370" t="s">
        <v>141</v>
      </c>
      <c r="C370">
        <v>0</v>
      </c>
      <c r="D370">
        <v>2.5763799999999999</v>
      </c>
      <c r="E370">
        <v>0</v>
      </c>
      <c r="F370">
        <v>0</v>
      </c>
      <c r="G370">
        <v>0</v>
      </c>
      <c r="H370">
        <v>0</v>
      </c>
      <c r="I370">
        <v>0</v>
      </c>
      <c r="J370">
        <v>0</v>
      </c>
      <c r="K370">
        <v>0</v>
      </c>
      <c r="L370">
        <v>0</v>
      </c>
      <c r="M370">
        <v>0</v>
      </c>
      <c r="N370">
        <v>0</v>
      </c>
      <c r="O370">
        <v>0</v>
      </c>
      <c r="P370">
        <v>88.218999999999994</v>
      </c>
      <c r="Q370">
        <v>0</v>
      </c>
      <c r="R370">
        <v>47.463000000000001</v>
      </c>
      <c r="S370">
        <v>0</v>
      </c>
      <c r="T370">
        <v>0</v>
      </c>
      <c r="U370">
        <v>0</v>
      </c>
      <c r="V370">
        <v>0</v>
      </c>
      <c r="W370">
        <v>25.518999999999998</v>
      </c>
      <c r="X370">
        <v>0</v>
      </c>
      <c r="Y370">
        <v>0</v>
      </c>
      <c r="Z370">
        <v>0</v>
      </c>
      <c r="AA370">
        <v>0</v>
      </c>
      <c r="AB370">
        <v>0</v>
      </c>
      <c r="AC370">
        <v>0</v>
      </c>
      <c r="AD370">
        <v>0</v>
      </c>
      <c r="AE370">
        <v>0</v>
      </c>
      <c r="AF370">
        <v>4.5759999999999996</v>
      </c>
      <c r="AG370">
        <v>2.8559999999999999</v>
      </c>
      <c r="AH370">
        <v>6.383</v>
      </c>
      <c r="AI370">
        <v>17.552</v>
      </c>
      <c r="AJ370">
        <v>0</v>
      </c>
      <c r="AK370">
        <v>0</v>
      </c>
      <c r="AL370">
        <v>1E-3</v>
      </c>
      <c r="AM370">
        <v>0</v>
      </c>
      <c r="AO370">
        <v>195.14537999999999</v>
      </c>
      <c r="AP370">
        <v>195.14537999999999</v>
      </c>
      <c r="AQ370">
        <v>157.58000000000001</v>
      </c>
      <c r="AR370">
        <v>0</v>
      </c>
      <c r="AS370">
        <v>0</v>
      </c>
      <c r="AT370" s="87">
        <v>0.80750054139124394</v>
      </c>
      <c r="AV370" t="s">
        <v>629</v>
      </c>
      <c r="BA370">
        <v>7.4329999999999998</v>
      </c>
      <c r="BB370">
        <v>0</v>
      </c>
      <c r="BC370">
        <v>88.218999999999994</v>
      </c>
      <c r="BD370">
        <v>47.463000000000001</v>
      </c>
      <c r="BF370">
        <v>161.20099999999999</v>
      </c>
      <c r="BI370">
        <v>2.5763799999999999</v>
      </c>
      <c r="BJ370">
        <v>0</v>
      </c>
      <c r="BK370">
        <v>161.20099999999999</v>
      </c>
      <c r="BL370">
        <v>23.934999999999999</v>
      </c>
      <c r="BM370">
        <v>7.4329999999999998</v>
      </c>
      <c r="BN370">
        <v>0.18</v>
      </c>
      <c r="BO370">
        <v>0.28000000000000003</v>
      </c>
      <c r="BP370">
        <v>0</v>
      </c>
      <c r="BQ370" t="s">
        <v>625</v>
      </c>
      <c r="BR370" t="s">
        <v>625</v>
      </c>
      <c r="BS370">
        <v>195.14537999999999</v>
      </c>
      <c r="BV370" s="87">
        <v>2.0058481527976735E-2</v>
      </c>
      <c r="BW370" s="87">
        <v>1.0665074417851965E-2</v>
      </c>
      <c r="BX370" s="87">
        <v>0.8466242962041941</v>
      </c>
      <c r="BY370" s="87">
        <v>0.12265214784997729</v>
      </c>
      <c r="CA370" s="87">
        <v>1</v>
      </c>
      <c r="CD370">
        <v>2.00585E-2</v>
      </c>
      <c r="CG370" s="87">
        <v>1.8472023265159176E-8</v>
      </c>
      <c r="CH370" s="102">
        <v>0</v>
      </c>
    </row>
    <row r="371" spans="1:86" x14ac:dyDescent="0.35">
      <c r="A371" t="s">
        <v>413</v>
      </c>
      <c r="B371" t="s">
        <v>414</v>
      </c>
      <c r="C371">
        <v>0</v>
      </c>
      <c r="D371">
        <v>0</v>
      </c>
      <c r="E371">
        <v>0</v>
      </c>
      <c r="F371">
        <v>0</v>
      </c>
      <c r="G371">
        <v>0</v>
      </c>
      <c r="H371">
        <v>0</v>
      </c>
      <c r="I371">
        <v>0</v>
      </c>
      <c r="J371">
        <v>0</v>
      </c>
      <c r="K371">
        <v>0</v>
      </c>
      <c r="L371">
        <v>0</v>
      </c>
      <c r="M371">
        <v>0</v>
      </c>
      <c r="N371">
        <v>0</v>
      </c>
      <c r="O371">
        <v>0</v>
      </c>
      <c r="P371">
        <v>0</v>
      </c>
      <c r="Q371">
        <v>3.5550000000000002</v>
      </c>
      <c r="R371">
        <v>3.3820000000000001</v>
      </c>
      <c r="S371">
        <v>0</v>
      </c>
      <c r="T371">
        <v>0</v>
      </c>
      <c r="U371">
        <v>0</v>
      </c>
      <c r="V371">
        <v>0</v>
      </c>
      <c r="W371">
        <v>0.122</v>
      </c>
      <c r="X371">
        <v>0</v>
      </c>
      <c r="Y371">
        <v>0</v>
      </c>
      <c r="Z371">
        <v>0</v>
      </c>
      <c r="AA371">
        <v>0</v>
      </c>
      <c r="AB371">
        <v>0</v>
      </c>
      <c r="AC371">
        <v>0</v>
      </c>
      <c r="AD371">
        <v>0</v>
      </c>
      <c r="AE371">
        <v>0</v>
      </c>
      <c r="AF371">
        <v>0</v>
      </c>
      <c r="AG371">
        <v>0</v>
      </c>
      <c r="AH371">
        <v>0</v>
      </c>
      <c r="AI371">
        <v>0</v>
      </c>
      <c r="AJ371">
        <v>0</v>
      </c>
      <c r="AK371">
        <v>0</v>
      </c>
      <c r="AL371">
        <v>7.3099999999999998E-2</v>
      </c>
      <c r="AM371">
        <v>0</v>
      </c>
      <c r="AO371">
        <v>7.1321000000000003</v>
      </c>
      <c r="AP371">
        <v>7.1321000000000003</v>
      </c>
      <c r="AQ371">
        <v>4.55</v>
      </c>
      <c r="AR371">
        <v>0</v>
      </c>
      <c r="AS371">
        <v>0</v>
      </c>
      <c r="AT371" s="87">
        <v>0.63796076891799047</v>
      </c>
      <c r="AV371" t="s">
        <v>629</v>
      </c>
      <c r="BA371">
        <v>7.3099999999999998E-2</v>
      </c>
      <c r="BB371">
        <v>0</v>
      </c>
      <c r="BC371">
        <v>3.5550000000000002</v>
      </c>
      <c r="BD371">
        <v>3.3820000000000001</v>
      </c>
      <c r="BF371">
        <v>7.0590000000000002</v>
      </c>
      <c r="BI371">
        <v>0</v>
      </c>
      <c r="BJ371">
        <v>0</v>
      </c>
      <c r="BK371">
        <v>7.0590000000000002</v>
      </c>
      <c r="BL371">
        <v>0</v>
      </c>
      <c r="BM371">
        <v>7.3099999999999998E-2</v>
      </c>
      <c r="BN371">
        <v>0</v>
      </c>
      <c r="BO371">
        <v>0</v>
      </c>
      <c r="BP371">
        <v>0</v>
      </c>
      <c r="BQ371" t="s">
        <v>625</v>
      </c>
      <c r="BR371" t="s">
        <v>625</v>
      </c>
      <c r="BS371">
        <v>7.1321000000000003</v>
      </c>
      <c r="BV371" s="87">
        <v>0</v>
      </c>
      <c r="BW371" s="87">
        <v>0</v>
      </c>
      <c r="BX371" s="87">
        <v>1</v>
      </c>
      <c r="BY371" s="87">
        <v>0</v>
      </c>
      <c r="CA371" s="87">
        <v>1</v>
      </c>
      <c r="CD371">
        <v>0</v>
      </c>
      <c r="CG371" s="87">
        <v>0</v>
      </c>
      <c r="CH371" s="102">
        <v>0</v>
      </c>
    </row>
    <row r="372" spans="1:86" x14ac:dyDescent="0.35">
      <c r="A372" t="s">
        <v>413</v>
      </c>
      <c r="B372" t="s">
        <v>415</v>
      </c>
      <c r="C372">
        <v>0</v>
      </c>
      <c r="D372">
        <v>0</v>
      </c>
      <c r="E372">
        <v>0</v>
      </c>
      <c r="F372">
        <v>0</v>
      </c>
      <c r="G372">
        <v>0</v>
      </c>
      <c r="H372">
        <v>0</v>
      </c>
      <c r="I372">
        <v>0</v>
      </c>
      <c r="J372">
        <v>0</v>
      </c>
      <c r="K372">
        <v>0</v>
      </c>
      <c r="L372">
        <v>0</v>
      </c>
      <c r="M372">
        <v>0</v>
      </c>
      <c r="N372">
        <v>0</v>
      </c>
      <c r="O372">
        <v>0</v>
      </c>
      <c r="P372">
        <v>0.52600000000000002</v>
      </c>
      <c r="Q372">
        <v>0</v>
      </c>
      <c r="R372">
        <v>8.452</v>
      </c>
      <c r="S372">
        <v>0</v>
      </c>
      <c r="T372">
        <v>0</v>
      </c>
      <c r="U372">
        <v>0</v>
      </c>
      <c r="V372">
        <v>0</v>
      </c>
      <c r="W372">
        <v>0.34</v>
      </c>
      <c r="X372">
        <v>0</v>
      </c>
      <c r="Y372">
        <v>0</v>
      </c>
      <c r="Z372">
        <v>0</v>
      </c>
      <c r="AA372">
        <v>0</v>
      </c>
      <c r="AB372">
        <v>0</v>
      </c>
      <c r="AC372">
        <v>0</v>
      </c>
      <c r="AD372">
        <v>0</v>
      </c>
      <c r="AE372">
        <v>0</v>
      </c>
      <c r="AF372">
        <v>0</v>
      </c>
      <c r="AG372">
        <v>0</v>
      </c>
      <c r="AH372">
        <v>0</v>
      </c>
      <c r="AI372">
        <v>0</v>
      </c>
      <c r="AJ372">
        <v>0</v>
      </c>
      <c r="AK372">
        <v>0</v>
      </c>
      <c r="AL372">
        <v>0.10581</v>
      </c>
      <c r="AM372">
        <v>0</v>
      </c>
      <c r="AO372">
        <v>9.4238099999999996</v>
      </c>
      <c r="AP372">
        <v>9.4238099999999996</v>
      </c>
      <c r="AQ372">
        <v>7.4</v>
      </c>
      <c r="AR372">
        <v>0</v>
      </c>
      <c r="AS372">
        <v>0</v>
      </c>
      <c r="AT372" s="87">
        <v>0.78524503359044806</v>
      </c>
      <c r="AV372" t="s">
        <v>629</v>
      </c>
      <c r="BA372">
        <v>0.10581</v>
      </c>
      <c r="BB372">
        <v>0</v>
      </c>
      <c r="BC372">
        <v>0.52600000000000002</v>
      </c>
      <c r="BD372">
        <v>8.452</v>
      </c>
      <c r="BF372">
        <v>9.3179999999999996</v>
      </c>
      <c r="BI372">
        <v>0</v>
      </c>
      <c r="BJ372">
        <v>0</v>
      </c>
      <c r="BK372">
        <v>9.3179999999999996</v>
      </c>
      <c r="BL372">
        <v>0</v>
      </c>
      <c r="BM372">
        <v>0.10581</v>
      </c>
      <c r="BN372">
        <v>0</v>
      </c>
      <c r="BO372">
        <v>0</v>
      </c>
      <c r="BP372">
        <v>0</v>
      </c>
      <c r="BQ372" t="s">
        <v>625</v>
      </c>
      <c r="BR372" t="s">
        <v>625</v>
      </c>
      <c r="BS372">
        <v>9.4238099999999996</v>
      </c>
      <c r="BV372" s="87">
        <v>0</v>
      </c>
      <c r="BW372" s="87">
        <v>0</v>
      </c>
      <c r="BX372" s="87">
        <v>1</v>
      </c>
      <c r="BY372" s="87">
        <v>0</v>
      </c>
      <c r="CA372" s="87">
        <v>1</v>
      </c>
      <c r="CD372">
        <v>0</v>
      </c>
      <c r="CG372" s="87">
        <v>0</v>
      </c>
      <c r="CH372" s="102">
        <v>0</v>
      </c>
    </row>
    <row r="373" spans="1:86" x14ac:dyDescent="0.35">
      <c r="A373" t="s">
        <v>413</v>
      </c>
      <c r="B373" t="s">
        <v>416</v>
      </c>
      <c r="C373">
        <v>0</v>
      </c>
      <c r="D373">
        <v>0.41130800000000001</v>
      </c>
      <c r="E373">
        <v>0</v>
      </c>
      <c r="F373">
        <v>0</v>
      </c>
      <c r="G373">
        <v>0</v>
      </c>
      <c r="H373">
        <v>0</v>
      </c>
      <c r="I373">
        <v>182.13399999999999</v>
      </c>
      <c r="J373">
        <v>0</v>
      </c>
      <c r="K373">
        <v>0</v>
      </c>
      <c r="L373">
        <v>0.49204500000000001</v>
      </c>
      <c r="M373">
        <v>27.056000000000001</v>
      </c>
      <c r="N373">
        <v>27.056000000000001</v>
      </c>
      <c r="O373">
        <v>5.4950000000000001</v>
      </c>
      <c r="P373">
        <v>31.867000000000001</v>
      </c>
      <c r="Q373">
        <v>0</v>
      </c>
      <c r="R373">
        <v>0</v>
      </c>
      <c r="S373">
        <v>0</v>
      </c>
      <c r="T373">
        <v>0</v>
      </c>
      <c r="U373">
        <v>0</v>
      </c>
      <c r="V373">
        <v>0</v>
      </c>
      <c r="W373">
        <v>2.57</v>
      </c>
      <c r="X373">
        <v>0</v>
      </c>
      <c r="Y373">
        <v>0.1187</v>
      </c>
      <c r="Z373">
        <v>0</v>
      </c>
      <c r="AA373">
        <v>0</v>
      </c>
      <c r="AB373">
        <v>0</v>
      </c>
      <c r="AC373">
        <v>0</v>
      </c>
      <c r="AD373">
        <v>0</v>
      </c>
      <c r="AE373">
        <v>0</v>
      </c>
      <c r="AF373">
        <v>0</v>
      </c>
      <c r="AG373">
        <v>0</v>
      </c>
      <c r="AH373">
        <v>0</v>
      </c>
      <c r="AI373">
        <v>60.667999999999999</v>
      </c>
      <c r="AJ373">
        <v>0</v>
      </c>
      <c r="AK373">
        <v>0</v>
      </c>
      <c r="AL373">
        <v>10.9758</v>
      </c>
      <c r="AM373">
        <v>0</v>
      </c>
      <c r="AO373">
        <v>348.84385299999997</v>
      </c>
      <c r="AP373">
        <v>348.84385299999997</v>
      </c>
      <c r="AQ373">
        <v>307.18</v>
      </c>
      <c r="AR373">
        <v>0</v>
      </c>
      <c r="AS373">
        <v>0</v>
      </c>
      <c r="AT373" s="87">
        <v>0.88056589605435887</v>
      </c>
      <c r="AV373" t="s">
        <v>629</v>
      </c>
      <c r="BA373">
        <v>10.9758</v>
      </c>
      <c r="BB373">
        <v>0</v>
      </c>
      <c r="BC373">
        <v>91.474000000000004</v>
      </c>
      <c r="BD373">
        <v>0</v>
      </c>
      <c r="BF373">
        <v>94.654744999999991</v>
      </c>
      <c r="BI373">
        <v>0.41130800000000001</v>
      </c>
      <c r="BJ373">
        <v>0</v>
      </c>
      <c r="BK373">
        <v>94.162700000000001</v>
      </c>
      <c r="BL373">
        <v>243.29404499999998</v>
      </c>
      <c r="BM373">
        <v>10.9758</v>
      </c>
      <c r="BN373">
        <v>0</v>
      </c>
      <c r="BO373">
        <v>0</v>
      </c>
      <c r="BP373">
        <v>0</v>
      </c>
      <c r="BQ373" t="s">
        <v>625</v>
      </c>
      <c r="BR373" t="s">
        <v>625</v>
      </c>
      <c r="BS373">
        <v>348.84385299999997</v>
      </c>
      <c r="BV373" s="87">
        <v>1.1790604778121173E-3</v>
      </c>
      <c r="BW373" s="87">
        <v>0</v>
      </c>
      <c r="BX373" s="87">
        <v>0.30139129325578229</v>
      </c>
      <c r="BY373" s="87">
        <v>0.69742964626640558</v>
      </c>
      <c r="CA373" s="87">
        <v>1</v>
      </c>
      <c r="CD373">
        <v>1.17906E-3</v>
      </c>
      <c r="CG373" s="87">
        <v>-4.7781211734605755E-10</v>
      </c>
      <c r="CH373" s="102">
        <v>0</v>
      </c>
    </row>
    <row r="374" spans="1:86" x14ac:dyDescent="0.35">
      <c r="A374" t="s">
        <v>417</v>
      </c>
      <c r="B374" t="s">
        <v>418</v>
      </c>
      <c r="C374">
        <v>0</v>
      </c>
      <c r="D374">
        <v>3.3000000000000002E-2</v>
      </c>
      <c r="E374">
        <v>0</v>
      </c>
      <c r="F374">
        <v>0</v>
      </c>
      <c r="G374">
        <v>0</v>
      </c>
      <c r="H374">
        <v>0</v>
      </c>
      <c r="I374">
        <v>0</v>
      </c>
      <c r="J374">
        <v>0</v>
      </c>
      <c r="K374">
        <v>0</v>
      </c>
      <c r="L374">
        <v>0</v>
      </c>
      <c r="M374">
        <v>0</v>
      </c>
      <c r="N374">
        <v>0</v>
      </c>
      <c r="O374">
        <v>0</v>
      </c>
      <c r="P374">
        <v>0</v>
      </c>
      <c r="Q374">
        <v>0</v>
      </c>
      <c r="R374">
        <v>2.9784000000000002</v>
      </c>
      <c r="S374">
        <v>0</v>
      </c>
      <c r="T374">
        <v>0</v>
      </c>
      <c r="U374">
        <v>0</v>
      </c>
      <c r="V374">
        <v>0</v>
      </c>
      <c r="W374">
        <v>0</v>
      </c>
      <c r="X374">
        <v>0</v>
      </c>
      <c r="Y374">
        <v>0</v>
      </c>
      <c r="Z374">
        <v>0</v>
      </c>
      <c r="AA374">
        <v>0</v>
      </c>
      <c r="AB374">
        <v>0</v>
      </c>
      <c r="AC374">
        <v>0</v>
      </c>
      <c r="AD374">
        <v>0</v>
      </c>
      <c r="AE374">
        <v>0</v>
      </c>
      <c r="AF374">
        <v>0</v>
      </c>
      <c r="AG374">
        <v>0</v>
      </c>
      <c r="AH374">
        <v>0</v>
      </c>
      <c r="AI374">
        <v>0</v>
      </c>
      <c r="AJ374">
        <v>0</v>
      </c>
      <c r="AK374">
        <v>0</v>
      </c>
      <c r="AL374">
        <v>2.6880999999999999E-2</v>
      </c>
      <c r="AM374">
        <v>0</v>
      </c>
      <c r="AO374">
        <v>3.038281</v>
      </c>
      <c r="AP374">
        <v>3.038281</v>
      </c>
      <c r="AQ374">
        <v>2.3460000000000001</v>
      </c>
      <c r="AR374">
        <v>0</v>
      </c>
      <c r="AS374">
        <v>0</v>
      </c>
      <c r="AT374" s="87">
        <v>0.77214714504682092</v>
      </c>
      <c r="AV374" t="s">
        <v>629</v>
      </c>
      <c r="BA374">
        <v>2.6880999999999999E-2</v>
      </c>
      <c r="BB374">
        <v>0</v>
      </c>
      <c r="BC374">
        <v>0</v>
      </c>
      <c r="BD374">
        <v>2.9784000000000002</v>
      </c>
      <c r="BF374">
        <v>2.9784000000000002</v>
      </c>
      <c r="BI374">
        <v>3.3000000000000002E-2</v>
      </c>
      <c r="BJ374">
        <v>0</v>
      </c>
      <c r="BK374">
        <v>2.9784000000000002</v>
      </c>
      <c r="BL374">
        <v>0</v>
      </c>
      <c r="BM374">
        <v>2.6880999999999999E-2</v>
      </c>
      <c r="BN374">
        <v>0</v>
      </c>
      <c r="BO374">
        <v>0</v>
      </c>
      <c r="BP374">
        <v>0</v>
      </c>
      <c r="BQ374" t="s">
        <v>625</v>
      </c>
      <c r="BR374" t="s">
        <v>625</v>
      </c>
      <c r="BS374">
        <v>3.038281</v>
      </c>
      <c r="BV374" s="87">
        <v>1.0861404853599783E-2</v>
      </c>
      <c r="BW374" s="87">
        <v>0</v>
      </c>
      <c r="BX374" s="87">
        <v>0.98913859514640023</v>
      </c>
      <c r="BY374" s="87">
        <v>0</v>
      </c>
      <c r="CA374" s="87">
        <v>1</v>
      </c>
      <c r="CD374">
        <v>1.08614E-2</v>
      </c>
      <c r="CG374" s="87">
        <v>-4.8535997825005506E-9</v>
      </c>
      <c r="CH374" s="102">
        <v>0</v>
      </c>
    </row>
    <row r="375" spans="1:86" x14ac:dyDescent="0.35">
      <c r="A375" t="s">
        <v>417</v>
      </c>
      <c r="B375" t="s">
        <v>420</v>
      </c>
      <c r="C375">
        <v>0</v>
      </c>
      <c r="D375">
        <v>0</v>
      </c>
      <c r="E375">
        <v>0</v>
      </c>
      <c r="F375">
        <v>0</v>
      </c>
      <c r="G375">
        <v>0</v>
      </c>
      <c r="H375">
        <v>0</v>
      </c>
      <c r="I375">
        <v>0</v>
      </c>
      <c r="J375">
        <v>0</v>
      </c>
      <c r="K375">
        <v>0</v>
      </c>
      <c r="L375">
        <v>0</v>
      </c>
      <c r="M375">
        <v>0</v>
      </c>
      <c r="N375">
        <v>0</v>
      </c>
      <c r="O375">
        <v>0</v>
      </c>
      <c r="P375">
        <v>0</v>
      </c>
      <c r="Q375">
        <v>0</v>
      </c>
      <c r="R375">
        <v>0.97367999999999999</v>
      </c>
      <c r="S375">
        <v>0</v>
      </c>
      <c r="T375">
        <v>0</v>
      </c>
      <c r="U375">
        <v>0</v>
      </c>
      <c r="V375">
        <v>0</v>
      </c>
      <c r="W375">
        <v>0</v>
      </c>
      <c r="X375">
        <v>0</v>
      </c>
      <c r="Y375">
        <v>0</v>
      </c>
      <c r="Z375">
        <v>0</v>
      </c>
      <c r="AA375">
        <v>0</v>
      </c>
      <c r="AB375">
        <v>0</v>
      </c>
      <c r="AC375">
        <v>0</v>
      </c>
      <c r="AD375">
        <v>0</v>
      </c>
      <c r="AE375">
        <v>0</v>
      </c>
      <c r="AF375">
        <v>8.8000000000000003E-4</v>
      </c>
      <c r="AG375">
        <v>0</v>
      </c>
      <c r="AH375">
        <v>0</v>
      </c>
      <c r="AI375">
        <v>0</v>
      </c>
      <c r="AJ375">
        <v>0</v>
      </c>
      <c r="AK375">
        <v>0</v>
      </c>
      <c r="AL375">
        <v>9.3539999999999995E-3</v>
      </c>
      <c r="AM375">
        <v>0</v>
      </c>
      <c r="AO375">
        <v>0.98391399999999996</v>
      </c>
      <c r="AP375">
        <v>0.98391399999999996</v>
      </c>
      <c r="AQ375">
        <v>0.82399999999999995</v>
      </c>
      <c r="AR375">
        <v>0</v>
      </c>
      <c r="AS375">
        <v>0</v>
      </c>
      <c r="AT375" s="87">
        <v>0.83747156763700892</v>
      </c>
      <c r="AV375" t="s">
        <v>629</v>
      </c>
      <c r="BA375">
        <v>1.0234E-2</v>
      </c>
      <c r="BB375">
        <v>0</v>
      </c>
      <c r="BC375">
        <v>0</v>
      </c>
      <c r="BD375">
        <v>0.97367999999999999</v>
      </c>
      <c r="BF375">
        <v>0.97367999999999999</v>
      </c>
      <c r="BI375">
        <v>0</v>
      </c>
      <c r="BJ375">
        <v>0</v>
      </c>
      <c r="BK375">
        <v>0.97367999999999999</v>
      </c>
      <c r="BL375">
        <v>0</v>
      </c>
      <c r="BM375">
        <v>1.0234E-2</v>
      </c>
      <c r="BN375">
        <v>0</v>
      </c>
      <c r="BO375">
        <v>0</v>
      </c>
      <c r="BP375">
        <v>0</v>
      </c>
      <c r="BQ375" t="s">
        <v>625</v>
      </c>
      <c r="BR375" t="s">
        <v>625</v>
      </c>
      <c r="BS375">
        <v>0.98391399999999996</v>
      </c>
      <c r="BV375" s="87">
        <v>0</v>
      </c>
      <c r="BW375" s="87">
        <v>0</v>
      </c>
      <c r="BX375" s="87">
        <v>1</v>
      </c>
      <c r="BY375" s="87">
        <v>0</v>
      </c>
      <c r="CA375" s="87">
        <v>1</v>
      </c>
      <c r="CD375">
        <v>0</v>
      </c>
      <c r="CG375" s="87">
        <v>0</v>
      </c>
      <c r="CH375" s="102">
        <v>0</v>
      </c>
    </row>
    <row r="376" spans="1:86" x14ac:dyDescent="0.35">
      <c r="A376" t="s">
        <v>417</v>
      </c>
      <c r="B376" t="s">
        <v>419</v>
      </c>
      <c r="C376">
        <v>0</v>
      </c>
      <c r="D376">
        <v>0.28722199999999998</v>
      </c>
      <c r="E376">
        <v>0</v>
      </c>
      <c r="F376">
        <v>0</v>
      </c>
      <c r="G376">
        <v>0</v>
      </c>
      <c r="H376">
        <v>0</v>
      </c>
      <c r="I376">
        <v>0</v>
      </c>
      <c r="J376">
        <v>0</v>
      </c>
      <c r="K376">
        <v>0</v>
      </c>
      <c r="L376">
        <v>0</v>
      </c>
      <c r="M376">
        <v>0</v>
      </c>
      <c r="N376">
        <v>0</v>
      </c>
      <c r="O376">
        <v>0</v>
      </c>
      <c r="P376">
        <v>0</v>
      </c>
      <c r="Q376">
        <v>25.5611</v>
      </c>
      <c r="R376">
        <v>3.3170000000000002</v>
      </c>
      <c r="S376">
        <v>0</v>
      </c>
      <c r="T376">
        <v>0</v>
      </c>
      <c r="U376">
        <v>0</v>
      </c>
      <c r="V376">
        <v>0</v>
      </c>
      <c r="W376">
        <v>0</v>
      </c>
      <c r="X376">
        <v>0</v>
      </c>
      <c r="Y376">
        <v>0</v>
      </c>
      <c r="Z376">
        <v>0.26800000000000002</v>
      </c>
      <c r="AA376">
        <v>0</v>
      </c>
      <c r="AB376">
        <v>0</v>
      </c>
      <c r="AC376">
        <v>0</v>
      </c>
      <c r="AD376">
        <v>0</v>
      </c>
      <c r="AE376">
        <v>0</v>
      </c>
      <c r="AF376">
        <v>0</v>
      </c>
      <c r="AG376">
        <v>0</v>
      </c>
      <c r="AH376">
        <v>0</v>
      </c>
      <c r="AI376">
        <v>0</v>
      </c>
      <c r="AJ376">
        <v>30.802</v>
      </c>
      <c r="AK376">
        <v>0</v>
      </c>
      <c r="AL376">
        <v>0.70857300000000001</v>
      </c>
      <c r="AM376">
        <v>0</v>
      </c>
      <c r="AO376">
        <v>60.943894999999998</v>
      </c>
      <c r="AP376">
        <v>60.943894999999998</v>
      </c>
      <c r="AQ376">
        <v>50.936</v>
      </c>
      <c r="AR376">
        <v>0</v>
      </c>
      <c r="AS376">
        <v>0</v>
      </c>
      <c r="AT376" s="87">
        <v>0.83578511022309954</v>
      </c>
      <c r="AV376" t="s">
        <v>629</v>
      </c>
      <c r="BA376">
        <v>0.70857300000000001</v>
      </c>
      <c r="BB376">
        <v>0</v>
      </c>
      <c r="BC376">
        <v>25.5611</v>
      </c>
      <c r="BD376">
        <v>3.3170000000000002</v>
      </c>
      <c r="BF376">
        <v>29.146100000000001</v>
      </c>
      <c r="BI376">
        <v>0.28722199999999998</v>
      </c>
      <c r="BJ376">
        <v>0</v>
      </c>
      <c r="BK376">
        <v>29.146100000000001</v>
      </c>
      <c r="BL376">
        <v>30.802</v>
      </c>
      <c r="BM376">
        <v>0.70857300000000001</v>
      </c>
      <c r="BN376">
        <v>0</v>
      </c>
      <c r="BO376">
        <v>0</v>
      </c>
      <c r="BP376">
        <v>0</v>
      </c>
      <c r="BQ376" t="s">
        <v>625</v>
      </c>
      <c r="BR376" t="s">
        <v>625</v>
      </c>
      <c r="BS376">
        <v>60.943894999999998</v>
      </c>
      <c r="BV376" s="87">
        <v>4.7128920788538373E-3</v>
      </c>
      <c r="BW376" s="87">
        <v>0</v>
      </c>
      <c r="BX376" s="87">
        <v>0.48987143010797068</v>
      </c>
      <c r="BY376" s="87">
        <v>0.50541567781317553</v>
      </c>
      <c r="CA376" s="87">
        <v>1</v>
      </c>
      <c r="CD376">
        <v>4.71289E-3</v>
      </c>
      <c r="CG376" s="87">
        <v>-2.0788538373367471E-9</v>
      </c>
      <c r="CH376" s="102">
        <v>0</v>
      </c>
    </row>
    <row r="377" spans="1:86" x14ac:dyDescent="0.35">
      <c r="A377" t="s">
        <v>421</v>
      </c>
      <c r="B377" t="s">
        <v>422</v>
      </c>
      <c r="C377">
        <v>0</v>
      </c>
      <c r="D377">
        <v>0.96799999999999997</v>
      </c>
      <c r="E377">
        <v>0</v>
      </c>
      <c r="F377">
        <v>0</v>
      </c>
      <c r="G377">
        <v>0</v>
      </c>
      <c r="H377">
        <v>0</v>
      </c>
      <c r="I377">
        <v>0</v>
      </c>
      <c r="J377">
        <v>0</v>
      </c>
      <c r="K377">
        <v>0</v>
      </c>
      <c r="L377">
        <v>0</v>
      </c>
      <c r="M377">
        <v>0</v>
      </c>
      <c r="N377">
        <v>0</v>
      </c>
      <c r="O377">
        <v>0</v>
      </c>
      <c r="P377">
        <v>0</v>
      </c>
      <c r="Q377">
        <v>0</v>
      </c>
      <c r="R377">
        <v>7.75</v>
      </c>
      <c r="S377">
        <v>0</v>
      </c>
      <c r="T377">
        <v>0</v>
      </c>
      <c r="U377">
        <v>0</v>
      </c>
      <c r="V377">
        <v>0</v>
      </c>
      <c r="W377">
        <v>0</v>
      </c>
      <c r="X377">
        <v>0</v>
      </c>
      <c r="Y377">
        <v>0</v>
      </c>
      <c r="Z377">
        <v>0</v>
      </c>
      <c r="AA377">
        <v>0</v>
      </c>
      <c r="AB377">
        <v>0</v>
      </c>
      <c r="AC377">
        <v>0</v>
      </c>
      <c r="AD377">
        <v>0</v>
      </c>
      <c r="AE377">
        <v>0</v>
      </c>
      <c r="AF377">
        <v>0</v>
      </c>
      <c r="AG377">
        <v>0</v>
      </c>
      <c r="AH377">
        <v>0</v>
      </c>
      <c r="AI377">
        <v>0</v>
      </c>
      <c r="AJ377">
        <v>0</v>
      </c>
      <c r="AK377">
        <v>0</v>
      </c>
      <c r="AL377">
        <v>0.17100000000000001</v>
      </c>
      <c r="AM377">
        <v>0</v>
      </c>
      <c r="AO377">
        <v>8.8889999999999993</v>
      </c>
      <c r="AP377">
        <v>8.8889999999999993</v>
      </c>
      <c r="AQ377">
        <v>6.74</v>
      </c>
      <c r="AR377">
        <v>0</v>
      </c>
      <c r="AS377">
        <v>0</v>
      </c>
      <c r="AT377" s="87">
        <v>0.75824052199347514</v>
      </c>
      <c r="AV377" t="s">
        <v>629</v>
      </c>
      <c r="BA377">
        <v>0.17100000000000001</v>
      </c>
      <c r="BB377">
        <v>0</v>
      </c>
      <c r="BC377">
        <v>0</v>
      </c>
      <c r="BD377">
        <v>7.75</v>
      </c>
      <c r="BF377">
        <v>7.75</v>
      </c>
      <c r="BI377">
        <v>0.96799999999999997</v>
      </c>
      <c r="BJ377">
        <v>0</v>
      </c>
      <c r="BK377">
        <v>7.75</v>
      </c>
      <c r="BL377">
        <v>0</v>
      </c>
      <c r="BM377">
        <v>0.17100000000000001</v>
      </c>
      <c r="BN377">
        <v>0</v>
      </c>
      <c r="BO377">
        <v>0.27</v>
      </c>
      <c r="BP377">
        <v>0</v>
      </c>
      <c r="BQ377" t="s">
        <v>625</v>
      </c>
      <c r="BR377" t="s">
        <v>625</v>
      </c>
      <c r="BS377">
        <v>8.8889999999999993</v>
      </c>
      <c r="BV377" s="87">
        <v>0.10889863876701542</v>
      </c>
      <c r="BW377" s="87">
        <v>5.1940600742490734E-3</v>
      </c>
      <c r="BX377" s="87">
        <v>0.88590730115873562</v>
      </c>
      <c r="BY377" s="87">
        <v>0</v>
      </c>
      <c r="CA377" s="87">
        <v>1</v>
      </c>
      <c r="CD377">
        <v>0.108899</v>
      </c>
      <c r="CG377" s="87">
        <v>3.612329845803508E-7</v>
      </c>
      <c r="CH377" s="102">
        <v>0</v>
      </c>
    </row>
    <row r="378" spans="1:86" x14ac:dyDescent="0.35">
      <c r="A378" t="s">
        <v>421</v>
      </c>
      <c r="B378" t="s">
        <v>423</v>
      </c>
      <c r="C378">
        <v>0</v>
      </c>
      <c r="D378">
        <v>0.05</v>
      </c>
      <c r="E378">
        <v>0</v>
      </c>
      <c r="F378">
        <v>0</v>
      </c>
      <c r="G378">
        <v>0</v>
      </c>
      <c r="H378">
        <v>0</v>
      </c>
      <c r="I378">
        <v>0</v>
      </c>
      <c r="J378">
        <v>0</v>
      </c>
      <c r="K378">
        <v>0</v>
      </c>
      <c r="L378">
        <v>0</v>
      </c>
      <c r="M378">
        <v>0</v>
      </c>
      <c r="N378">
        <v>0</v>
      </c>
      <c r="O378">
        <v>0</v>
      </c>
      <c r="P378">
        <v>0</v>
      </c>
      <c r="Q378">
        <v>0</v>
      </c>
      <c r="R378">
        <v>10.61</v>
      </c>
      <c r="S378">
        <v>0</v>
      </c>
      <c r="T378">
        <v>0</v>
      </c>
      <c r="U378">
        <v>0</v>
      </c>
      <c r="V378">
        <v>0</v>
      </c>
      <c r="W378">
        <v>0</v>
      </c>
      <c r="X378">
        <v>0</v>
      </c>
      <c r="Y378">
        <v>0</v>
      </c>
      <c r="Z378">
        <v>0</v>
      </c>
      <c r="AA378">
        <v>0</v>
      </c>
      <c r="AB378">
        <v>0</v>
      </c>
      <c r="AC378">
        <v>0</v>
      </c>
      <c r="AD378">
        <v>0</v>
      </c>
      <c r="AE378">
        <v>0</v>
      </c>
      <c r="AF378">
        <v>0</v>
      </c>
      <c r="AG378">
        <v>0</v>
      </c>
      <c r="AH378">
        <v>0</v>
      </c>
      <c r="AI378">
        <v>0</v>
      </c>
      <c r="AJ378">
        <v>0</v>
      </c>
      <c r="AK378">
        <v>0</v>
      </c>
      <c r="AL378">
        <v>0.14000000000000001</v>
      </c>
      <c r="AM378">
        <v>0</v>
      </c>
      <c r="AO378">
        <v>10.8</v>
      </c>
      <c r="AP378">
        <v>10.8</v>
      </c>
      <c r="AQ378">
        <v>7.48</v>
      </c>
      <c r="AR378">
        <v>0</v>
      </c>
      <c r="AS378">
        <v>0</v>
      </c>
      <c r="AT378" s="87">
        <v>0.69259259259259254</v>
      </c>
      <c r="AV378" t="s">
        <v>629</v>
      </c>
      <c r="BA378">
        <v>0.14000000000000001</v>
      </c>
      <c r="BB378">
        <v>0</v>
      </c>
      <c r="BC378">
        <v>0</v>
      </c>
      <c r="BD378">
        <v>10.61</v>
      </c>
      <c r="BF378">
        <v>10.61</v>
      </c>
      <c r="BI378">
        <v>0.05</v>
      </c>
      <c r="BJ378">
        <v>0</v>
      </c>
      <c r="BK378">
        <v>10.61</v>
      </c>
      <c r="BL378">
        <v>0</v>
      </c>
      <c r="BM378">
        <v>0.14000000000000001</v>
      </c>
      <c r="BN378">
        <v>0</v>
      </c>
      <c r="BO378">
        <v>0.27</v>
      </c>
      <c r="BP378">
        <v>0</v>
      </c>
      <c r="BQ378" t="s">
        <v>625</v>
      </c>
      <c r="BR378" t="s">
        <v>625</v>
      </c>
      <c r="BS378">
        <v>10.8</v>
      </c>
      <c r="BV378" s="87">
        <v>4.6296296296296294E-3</v>
      </c>
      <c r="BW378" s="87">
        <v>3.5000000000000005E-3</v>
      </c>
      <c r="BX378" s="87">
        <v>0.99187037037037029</v>
      </c>
      <c r="BY378" s="87">
        <v>0</v>
      </c>
      <c r="CA378" s="87">
        <v>0.99999999999999989</v>
      </c>
      <c r="CD378">
        <v>4.62963E-3</v>
      </c>
      <c r="CG378" s="87">
        <v>3.7037037065729139E-10</v>
      </c>
      <c r="CH378" s="102">
        <v>0</v>
      </c>
    </row>
    <row r="379" spans="1:86" x14ac:dyDescent="0.35">
      <c r="A379" t="s">
        <v>421</v>
      </c>
      <c r="B379" t="s">
        <v>424</v>
      </c>
      <c r="C379">
        <v>0</v>
      </c>
      <c r="D379">
        <v>0.29699999999999999</v>
      </c>
      <c r="E379">
        <v>0</v>
      </c>
      <c r="F379">
        <v>0</v>
      </c>
      <c r="G379">
        <v>0</v>
      </c>
      <c r="H379">
        <v>0</v>
      </c>
      <c r="I379">
        <v>0</v>
      </c>
      <c r="J379">
        <v>0</v>
      </c>
      <c r="K379">
        <v>0</v>
      </c>
      <c r="L379">
        <v>0</v>
      </c>
      <c r="M379">
        <v>0</v>
      </c>
      <c r="N379">
        <v>0</v>
      </c>
      <c r="O379">
        <v>0</v>
      </c>
      <c r="P379">
        <v>0</v>
      </c>
      <c r="Q379">
        <v>14</v>
      </c>
      <c r="R379">
        <v>0</v>
      </c>
      <c r="S379">
        <v>0</v>
      </c>
      <c r="T379">
        <v>0</v>
      </c>
      <c r="U379">
        <v>0</v>
      </c>
      <c r="V379">
        <v>0</v>
      </c>
      <c r="W379">
        <v>0</v>
      </c>
      <c r="X379">
        <v>0</v>
      </c>
      <c r="Y379">
        <v>0</v>
      </c>
      <c r="Z379">
        <v>0</v>
      </c>
      <c r="AA379">
        <v>0</v>
      </c>
      <c r="AB379">
        <v>0</v>
      </c>
      <c r="AC379">
        <v>0</v>
      </c>
      <c r="AD379">
        <v>0</v>
      </c>
      <c r="AE379">
        <v>0</v>
      </c>
      <c r="AF379">
        <v>0</v>
      </c>
      <c r="AG379">
        <v>0</v>
      </c>
      <c r="AH379">
        <v>0</v>
      </c>
      <c r="AI379">
        <v>0</v>
      </c>
      <c r="AJ379">
        <v>0</v>
      </c>
      <c r="AK379">
        <v>0</v>
      </c>
      <c r="AL379">
        <v>3.1E-2</v>
      </c>
      <c r="AM379">
        <v>0</v>
      </c>
      <c r="AO379">
        <v>14.328000000000001</v>
      </c>
      <c r="AP379">
        <v>14.328000000000001</v>
      </c>
      <c r="AQ379">
        <v>10.41</v>
      </c>
      <c r="AR379">
        <v>0</v>
      </c>
      <c r="AS379">
        <v>0</v>
      </c>
      <c r="AT379" s="87">
        <v>0.72654941373534332</v>
      </c>
      <c r="AV379" t="s">
        <v>629</v>
      </c>
      <c r="BA379">
        <v>3.1E-2</v>
      </c>
      <c r="BB379">
        <v>0</v>
      </c>
      <c r="BC379">
        <v>14</v>
      </c>
      <c r="BD379">
        <v>0</v>
      </c>
      <c r="BF379">
        <v>14</v>
      </c>
      <c r="BI379">
        <v>0.29699999999999999</v>
      </c>
      <c r="BJ379">
        <v>0</v>
      </c>
      <c r="BK379">
        <v>14</v>
      </c>
      <c r="BL379">
        <v>0</v>
      </c>
      <c r="BM379">
        <v>3.1E-2</v>
      </c>
      <c r="BN379">
        <v>0</v>
      </c>
      <c r="BO379">
        <v>0.27</v>
      </c>
      <c r="BP379">
        <v>0</v>
      </c>
      <c r="BQ379" t="s">
        <v>625</v>
      </c>
      <c r="BR379" t="s">
        <v>625</v>
      </c>
      <c r="BS379">
        <v>14.328000000000001</v>
      </c>
      <c r="BV379" s="87">
        <v>2.0728643216080398E-2</v>
      </c>
      <c r="BW379" s="87">
        <v>5.8417085427135674E-4</v>
      </c>
      <c r="BX379" s="87">
        <v>0.9786871859296481</v>
      </c>
      <c r="BY379" s="87">
        <v>0</v>
      </c>
      <c r="CA379" s="87">
        <v>0.99999999999999989</v>
      </c>
      <c r="CD379">
        <v>2.07286E-2</v>
      </c>
      <c r="CG379" s="87">
        <v>-4.3216080398283951E-8</v>
      </c>
      <c r="CH379" s="102">
        <v>0</v>
      </c>
    </row>
    <row r="380" spans="1:86" x14ac:dyDescent="0.35">
      <c r="A380" t="s">
        <v>421</v>
      </c>
      <c r="B380" t="s">
        <v>425</v>
      </c>
      <c r="C380">
        <v>0</v>
      </c>
      <c r="D380">
        <v>7.64</v>
      </c>
      <c r="E380">
        <v>0</v>
      </c>
      <c r="F380">
        <v>0</v>
      </c>
      <c r="G380">
        <v>0</v>
      </c>
      <c r="H380">
        <v>0</v>
      </c>
      <c r="I380">
        <v>259.7</v>
      </c>
      <c r="J380">
        <v>0</v>
      </c>
      <c r="K380">
        <v>0</v>
      </c>
      <c r="L380">
        <v>68.03</v>
      </c>
      <c r="M380">
        <v>105.66</v>
      </c>
      <c r="N380">
        <v>18.100000000000001</v>
      </c>
      <c r="O380">
        <v>45</v>
      </c>
      <c r="P380">
        <v>100.41</v>
      </c>
      <c r="Q380">
        <v>64.87</v>
      </c>
      <c r="R380">
        <v>14.62</v>
      </c>
      <c r="S380">
        <v>0</v>
      </c>
      <c r="T380">
        <v>0</v>
      </c>
      <c r="U380">
        <v>0</v>
      </c>
      <c r="V380">
        <v>0</v>
      </c>
      <c r="W380">
        <v>3.04</v>
      </c>
      <c r="X380">
        <v>0</v>
      </c>
      <c r="Y380">
        <v>0</v>
      </c>
      <c r="Z380">
        <v>0</v>
      </c>
      <c r="AA380">
        <v>0</v>
      </c>
      <c r="AB380">
        <v>0</v>
      </c>
      <c r="AC380">
        <v>1.56</v>
      </c>
      <c r="AD380">
        <v>0</v>
      </c>
      <c r="AE380">
        <v>0</v>
      </c>
      <c r="AF380">
        <v>7.59</v>
      </c>
      <c r="AG380">
        <v>15.84</v>
      </c>
      <c r="AH380">
        <v>52.474699999999999</v>
      </c>
      <c r="AI380">
        <v>164.04</v>
      </c>
      <c r="AJ380">
        <v>0.99311799999999995</v>
      </c>
      <c r="AK380">
        <v>0</v>
      </c>
      <c r="AL380">
        <v>36.33</v>
      </c>
      <c r="AM380">
        <v>0</v>
      </c>
      <c r="AO380">
        <v>965.89781799999992</v>
      </c>
      <c r="AP380">
        <v>965.89781799999992</v>
      </c>
      <c r="AQ380">
        <v>847.01</v>
      </c>
      <c r="AR380">
        <v>0</v>
      </c>
      <c r="AS380">
        <v>0</v>
      </c>
      <c r="AT380" s="87">
        <v>0.87691470486373957</v>
      </c>
      <c r="AV380" t="s">
        <v>629</v>
      </c>
      <c r="BA380">
        <v>59.76</v>
      </c>
      <c r="BB380">
        <v>0</v>
      </c>
      <c r="BC380">
        <v>334.03999999999996</v>
      </c>
      <c r="BD380">
        <v>14.62</v>
      </c>
      <c r="BF380">
        <v>421.29</v>
      </c>
      <c r="BI380">
        <v>7.64</v>
      </c>
      <c r="BJ380">
        <v>0</v>
      </c>
      <c r="BK380">
        <v>353.26</v>
      </c>
      <c r="BL380">
        <v>545.23781799999995</v>
      </c>
      <c r="BM380">
        <v>59.76</v>
      </c>
      <c r="BN380">
        <v>0</v>
      </c>
      <c r="BO380">
        <v>0.27</v>
      </c>
      <c r="BP380">
        <v>0</v>
      </c>
      <c r="BQ380" t="s">
        <v>625</v>
      </c>
      <c r="BR380" t="s">
        <v>625</v>
      </c>
      <c r="BS380">
        <v>965.89781799999992</v>
      </c>
      <c r="BV380" s="87">
        <v>7.909739371623677E-3</v>
      </c>
      <c r="BW380" s="87">
        <v>1.6704872605892981E-2</v>
      </c>
      <c r="BX380" s="87">
        <v>0.41089729431400374</v>
      </c>
      <c r="BY380" s="87">
        <v>0.56448809370847963</v>
      </c>
      <c r="CA380" s="87">
        <v>1</v>
      </c>
      <c r="CD380">
        <v>7.9097400000000002E-3</v>
      </c>
      <c r="CG380" s="87">
        <v>6.2837632319734382E-10</v>
      </c>
      <c r="CH380" s="102">
        <v>0</v>
      </c>
    </row>
    <row r="381" spans="1:86" x14ac:dyDescent="0.35">
      <c r="A381" t="s">
        <v>421</v>
      </c>
      <c r="B381" t="s">
        <v>426</v>
      </c>
      <c r="C381">
        <v>0</v>
      </c>
      <c r="D381">
        <v>0</v>
      </c>
      <c r="E381">
        <v>0</v>
      </c>
      <c r="F381">
        <v>0</v>
      </c>
      <c r="G381">
        <v>0</v>
      </c>
      <c r="H381">
        <v>0</v>
      </c>
      <c r="I381">
        <v>0</v>
      </c>
      <c r="J381">
        <v>0</v>
      </c>
      <c r="K381">
        <v>0</v>
      </c>
      <c r="L381">
        <v>7.65</v>
      </c>
      <c r="M381">
        <v>1.357</v>
      </c>
      <c r="N381">
        <v>0</v>
      </c>
      <c r="O381">
        <v>0</v>
      </c>
      <c r="P381">
        <v>4.6449999999999996</v>
      </c>
      <c r="Q381">
        <v>0.54800000000000004</v>
      </c>
      <c r="R381">
        <v>1.6439999999999999</v>
      </c>
      <c r="S381">
        <v>0</v>
      </c>
      <c r="T381">
        <v>0</v>
      </c>
      <c r="U381">
        <v>0</v>
      </c>
      <c r="V381">
        <v>0</v>
      </c>
      <c r="W381">
        <v>0.34100000000000003</v>
      </c>
      <c r="X381">
        <v>0</v>
      </c>
      <c r="Y381">
        <v>0</v>
      </c>
      <c r="Z381">
        <v>0</v>
      </c>
      <c r="AA381">
        <v>0</v>
      </c>
      <c r="AB381">
        <v>0</v>
      </c>
      <c r="AC381">
        <v>0.17499999999999999</v>
      </c>
      <c r="AD381">
        <v>0</v>
      </c>
      <c r="AE381">
        <v>0</v>
      </c>
      <c r="AF381">
        <v>0</v>
      </c>
      <c r="AG381">
        <v>0</v>
      </c>
      <c r="AH381">
        <v>0</v>
      </c>
      <c r="AI381">
        <v>0</v>
      </c>
      <c r="AJ381">
        <v>0</v>
      </c>
      <c r="AK381">
        <v>0</v>
      </c>
      <c r="AL381">
        <v>0.49080000000000001</v>
      </c>
      <c r="AM381">
        <v>0</v>
      </c>
      <c r="AO381">
        <v>16.8508</v>
      </c>
      <c r="AP381">
        <v>16.8508</v>
      </c>
      <c r="AQ381">
        <v>16.36</v>
      </c>
      <c r="AR381">
        <v>0</v>
      </c>
      <c r="AS381">
        <v>0</v>
      </c>
      <c r="AT381" s="87">
        <v>0.970873786407767</v>
      </c>
      <c r="AV381" t="s">
        <v>629</v>
      </c>
      <c r="BA381">
        <v>0.49080000000000001</v>
      </c>
      <c r="BB381">
        <v>0</v>
      </c>
      <c r="BC381">
        <v>6.55</v>
      </c>
      <c r="BD381">
        <v>1.6439999999999999</v>
      </c>
      <c r="BF381">
        <v>16.36</v>
      </c>
      <c r="BI381">
        <v>0</v>
      </c>
      <c r="BJ381">
        <v>0</v>
      </c>
      <c r="BK381">
        <v>8.7099999999999991</v>
      </c>
      <c r="BL381">
        <v>7.65</v>
      </c>
      <c r="BM381">
        <v>0.49080000000000001</v>
      </c>
      <c r="BN381">
        <v>0</v>
      </c>
      <c r="BO381">
        <v>0.27</v>
      </c>
      <c r="BP381">
        <v>0</v>
      </c>
      <c r="BQ381" t="s">
        <v>625</v>
      </c>
      <c r="BR381" t="s">
        <v>625</v>
      </c>
      <c r="BS381">
        <v>16.8508</v>
      </c>
      <c r="BV381" s="87">
        <v>0</v>
      </c>
      <c r="BW381" s="87">
        <v>7.864077669902915E-3</v>
      </c>
      <c r="BX381" s="87">
        <v>0.53815154176656288</v>
      </c>
      <c r="BY381" s="87">
        <v>0.45398438056353413</v>
      </c>
      <c r="CA381" s="87">
        <v>1</v>
      </c>
      <c r="CD381">
        <v>0</v>
      </c>
      <c r="CG381" s="87">
        <v>0</v>
      </c>
      <c r="CH381" s="102">
        <v>0</v>
      </c>
    </row>
    <row r="382" spans="1:86" x14ac:dyDescent="0.35">
      <c r="A382" t="s">
        <v>427</v>
      </c>
      <c r="B382" t="s">
        <v>428</v>
      </c>
      <c r="C382">
        <v>0</v>
      </c>
      <c r="D382">
        <v>2.9369999999999998</v>
      </c>
      <c r="E382">
        <v>0</v>
      </c>
      <c r="F382">
        <v>0</v>
      </c>
      <c r="G382">
        <v>0</v>
      </c>
      <c r="H382">
        <v>0</v>
      </c>
      <c r="I382">
        <v>0</v>
      </c>
      <c r="J382">
        <v>0</v>
      </c>
      <c r="K382">
        <v>0</v>
      </c>
      <c r="L382">
        <v>0</v>
      </c>
      <c r="M382">
        <v>0</v>
      </c>
      <c r="N382">
        <v>10.315</v>
      </c>
      <c r="O382">
        <v>0</v>
      </c>
      <c r="P382">
        <v>7.1779999999999999</v>
      </c>
      <c r="Q382">
        <v>6.4260000000000002</v>
      </c>
      <c r="R382">
        <v>11.411</v>
      </c>
      <c r="S382">
        <v>0</v>
      </c>
      <c r="T382">
        <v>0</v>
      </c>
      <c r="U382">
        <v>0</v>
      </c>
      <c r="V382">
        <v>0</v>
      </c>
      <c r="W382">
        <v>0</v>
      </c>
      <c r="X382">
        <v>0</v>
      </c>
      <c r="Y382">
        <v>0</v>
      </c>
      <c r="Z382">
        <v>0</v>
      </c>
      <c r="AA382">
        <v>0</v>
      </c>
      <c r="AB382">
        <v>0</v>
      </c>
      <c r="AC382">
        <v>0</v>
      </c>
      <c r="AD382">
        <v>0</v>
      </c>
      <c r="AE382">
        <v>0</v>
      </c>
      <c r="AF382">
        <v>0</v>
      </c>
      <c r="AG382">
        <v>0</v>
      </c>
      <c r="AH382">
        <v>0</v>
      </c>
      <c r="AI382">
        <v>1.66</v>
      </c>
      <c r="AJ382">
        <v>0</v>
      </c>
      <c r="AK382">
        <v>0</v>
      </c>
      <c r="AL382">
        <v>0.72899999999999998</v>
      </c>
      <c r="AM382">
        <v>0</v>
      </c>
      <c r="AO382">
        <v>40.655999999999999</v>
      </c>
      <c r="AP382">
        <v>40.655999999999999</v>
      </c>
      <c r="AQ382">
        <v>29.62</v>
      </c>
      <c r="AR382">
        <v>0</v>
      </c>
      <c r="AS382">
        <v>1.0349999999999999</v>
      </c>
      <c r="AT382" s="87">
        <v>0.72855175127902405</v>
      </c>
      <c r="AV382" t="s">
        <v>629</v>
      </c>
      <c r="BA382">
        <v>0.72899999999999998</v>
      </c>
      <c r="BB382">
        <v>0</v>
      </c>
      <c r="BC382">
        <v>23.918999999999997</v>
      </c>
      <c r="BD382">
        <v>11.411</v>
      </c>
      <c r="BF382">
        <v>35.33</v>
      </c>
      <c r="BI382">
        <v>2.9369999999999998</v>
      </c>
      <c r="BJ382">
        <v>0</v>
      </c>
      <c r="BK382">
        <v>35.33</v>
      </c>
      <c r="BL382">
        <v>1.66</v>
      </c>
      <c r="BM382">
        <v>0.72899999999999998</v>
      </c>
      <c r="BN382">
        <v>0</v>
      </c>
      <c r="BO382">
        <v>0</v>
      </c>
      <c r="BP382">
        <v>0</v>
      </c>
      <c r="BQ382" t="s">
        <v>625</v>
      </c>
      <c r="BR382" t="s">
        <v>625</v>
      </c>
      <c r="BS382">
        <v>40.655999999999992</v>
      </c>
      <c r="BV382" s="87">
        <v>7.2240259740259757E-2</v>
      </c>
      <c r="BW382" s="87">
        <v>0</v>
      </c>
      <c r="BX382" s="87">
        <v>0.88692935852026777</v>
      </c>
      <c r="BY382" s="87">
        <v>4.0830381739472656E-2</v>
      </c>
      <c r="CA382" s="87">
        <v>1.0000000000000002</v>
      </c>
      <c r="CD382">
        <v>7.4127399999999996E-2</v>
      </c>
      <c r="CG382" s="87">
        <v>1.8871402597402387E-3</v>
      </c>
      <c r="CH382" s="102">
        <v>2.0000000000000018E-3</v>
      </c>
    </row>
    <row r="383" spans="1:86" x14ac:dyDescent="0.35">
      <c r="A383" t="s">
        <v>427</v>
      </c>
      <c r="B383" t="s">
        <v>430</v>
      </c>
      <c r="C383">
        <v>0</v>
      </c>
      <c r="D383">
        <v>0</v>
      </c>
      <c r="E383">
        <v>0</v>
      </c>
      <c r="F383">
        <v>0</v>
      </c>
      <c r="G383">
        <v>0</v>
      </c>
      <c r="H383">
        <v>0</v>
      </c>
      <c r="I383">
        <v>2.40761</v>
      </c>
      <c r="J383">
        <v>0</v>
      </c>
      <c r="K383">
        <v>0</v>
      </c>
      <c r="L383">
        <v>0</v>
      </c>
      <c r="M383">
        <v>0</v>
      </c>
      <c r="N383">
        <v>0</v>
      </c>
      <c r="O383">
        <v>0</v>
      </c>
      <c r="P383">
        <v>0</v>
      </c>
      <c r="Q383">
        <v>4.8945699999999999</v>
      </c>
      <c r="R383">
        <v>0</v>
      </c>
      <c r="S383">
        <v>0</v>
      </c>
      <c r="T383">
        <v>0</v>
      </c>
      <c r="U383">
        <v>0</v>
      </c>
      <c r="V383">
        <v>0</v>
      </c>
      <c r="W383">
        <v>0</v>
      </c>
      <c r="X383">
        <v>0</v>
      </c>
      <c r="Y383">
        <v>0</v>
      </c>
      <c r="Z383">
        <v>0</v>
      </c>
      <c r="AA383">
        <v>0</v>
      </c>
      <c r="AB383">
        <v>0</v>
      </c>
      <c r="AC383">
        <v>0</v>
      </c>
      <c r="AD383">
        <v>0</v>
      </c>
      <c r="AE383">
        <v>0</v>
      </c>
      <c r="AF383">
        <v>0</v>
      </c>
      <c r="AG383">
        <v>0</v>
      </c>
      <c r="AH383">
        <v>0</v>
      </c>
      <c r="AI383">
        <v>0</v>
      </c>
      <c r="AJ383">
        <v>0</v>
      </c>
      <c r="AK383">
        <v>0</v>
      </c>
      <c r="AL383">
        <v>0.20154</v>
      </c>
      <c r="AM383">
        <v>0</v>
      </c>
      <c r="AO383">
        <v>7.5037199999999995</v>
      </c>
      <c r="AP383">
        <v>7.5037199999999995</v>
      </c>
      <c r="AQ383">
        <v>6.718</v>
      </c>
      <c r="AR383">
        <v>0</v>
      </c>
      <c r="AS383">
        <v>0</v>
      </c>
      <c r="AT383" s="87">
        <v>0.89528926985548507</v>
      </c>
      <c r="AV383" t="s">
        <v>629</v>
      </c>
      <c r="BA383">
        <v>0.20154</v>
      </c>
      <c r="BB383">
        <v>0</v>
      </c>
      <c r="BC383">
        <v>4.8945699999999999</v>
      </c>
      <c r="BD383">
        <v>0</v>
      </c>
      <c r="BF383">
        <v>4.8945699999999999</v>
      </c>
      <c r="BI383">
        <v>0</v>
      </c>
      <c r="BJ383">
        <v>0</v>
      </c>
      <c r="BK383">
        <v>4.8945699999999999</v>
      </c>
      <c r="BL383">
        <v>2.40761</v>
      </c>
      <c r="BM383">
        <v>0.20154</v>
      </c>
      <c r="BN383">
        <v>0</v>
      </c>
      <c r="BO383">
        <v>0</v>
      </c>
      <c r="BP383">
        <v>0</v>
      </c>
      <c r="BQ383" t="s">
        <v>625</v>
      </c>
      <c r="BR383" t="s">
        <v>625</v>
      </c>
      <c r="BS383">
        <v>7.5037199999999995</v>
      </c>
      <c r="BV383" s="87">
        <v>0</v>
      </c>
      <c r="BW383" s="87">
        <v>0</v>
      </c>
      <c r="BX383" s="87">
        <v>0.67914447767240782</v>
      </c>
      <c r="BY383" s="87">
        <v>0.32085552232759218</v>
      </c>
      <c r="CA383" s="87">
        <v>1</v>
      </c>
      <c r="CD383">
        <v>0</v>
      </c>
      <c r="CG383" s="87">
        <v>0</v>
      </c>
      <c r="CH383" s="102">
        <v>0</v>
      </c>
    </row>
    <row r="384" spans="1:86" x14ac:dyDescent="0.35">
      <c r="A384" t="s">
        <v>427</v>
      </c>
      <c r="B384" t="s">
        <v>429</v>
      </c>
      <c r="C384">
        <v>0</v>
      </c>
      <c r="D384">
        <v>0.28999999999999998</v>
      </c>
      <c r="E384">
        <v>0</v>
      </c>
      <c r="F384">
        <v>0</v>
      </c>
      <c r="G384">
        <v>0</v>
      </c>
      <c r="H384">
        <v>0</v>
      </c>
      <c r="I384">
        <v>0</v>
      </c>
      <c r="J384">
        <v>0</v>
      </c>
      <c r="K384">
        <v>0</v>
      </c>
      <c r="L384">
        <v>0</v>
      </c>
      <c r="M384">
        <v>0</v>
      </c>
      <c r="N384">
        <v>18.003</v>
      </c>
      <c r="O384">
        <v>0</v>
      </c>
      <c r="P384">
        <v>11.345000000000001</v>
      </c>
      <c r="Q384">
        <v>7.28</v>
      </c>
      <c r="R384">
        <v>0</v>
      </c>
      <c r="S384">
        <v>0</v>
      </c>
      <c r="T384">
        <v>0</v>
      </c>
      <c r="U384">
        <v>0</v>
      </c>
      <c r="V384">
        <v>0</v>
      </c>
      <c r="W384">
        <v>0</v>
      </c>
      <c r="X384">
        <v>0</v>
      </c>
      <c r="Y384">
        <v>0</v>
      </c>
      <c r="Z384">
        <v>0</v>
      </c>
      <c r="AA384">
        <v>0</v>
      </c>
      <c r="AB384">
        <v>0</v>
      </c>
      <c r="AC384">
        <v>0</v>
      </c>
      <c r="AD384">
        <v>0</v>
      </c>
      <c r="AE384">
        <v>0</v>
      </c>
      <c r="AF384">
        <v>0.46300000000000002</v>
      </c>
      <c r="AG384">
        <v>0</v>
      </c>
      <c r="AH384">
        <v>0</v>
      </c>
      <c r="AI384">
        <v>4.1950000000000003</v>
      </c>
      <c r="AJ384">
        <v>0</v>
      </c>
      <c r="AK384">
        <v>0</v>
      </c>
      <c r="AL384">
        <v>0.86799999999999999</v>
      </c>
      <c r="AM384">
        <v>0</v>
      </c>
      <c r="AO384">
        <v>42.444000000000003</v>
      </c>
      <c r="AP384">
        <v>42.444000000000003</v>
      </c>
      <c r="AQ384">
        <v>31.065000000000001</v>
      </c>
      <c r="AR384">
        <v>0</v>
      </c>
      <c r="AS384">
        <v>0</v>
      </c>
      <c r="AT384" s="87">
        <v>0.73190556969182918</v>
      </c>
      <c r="AV384" t="s">
        <v>629</v>
      </c>
      <c r="BA384">
        <v>1.331</v>
      </c>
      <c r="BB384">
        <v>0</v>
      </c>
      <c r="BC384">
        <v>36.628</v>
      </c>
      <c r="BD384">
        <v>0</v>
      </c>
      <c r="BF384">
        <v>36.628</v>
      </c>
      <c r="BI384">
        <v>0.28999999999999998</v>
      </c>
      <c r="BJ384">
        <v>0</v>
      </c>
      <c r="BK384">
        <v>36.628</v>
      </c>
      <c r="BL384">
        <v>4.1950000000000003</v>
      </c>
      <c r="BM384">
        <v>1.331</v>
      </c>
      <c r="BN384">
        <v>0</v>
      </c>
      <c r="BO384">
        <v>0</v>
      </c>
      <c r="BP384">
        <v>0</v>
      </c>
      <c r="BQ384" t="s">
        <v>625</v>
      </c>
      <c r="BR384" t="s">
        <v>625</v>
      </c>
      <c r="BS384">
        <v>42.444000000000003</v>
      </c>
      <c r="BV384" s="87">
        <v>6.8325322778248982E-3</v>
      </c>
      <c r="BW384" s="87">
        <v>0</v>
      </c>
      <c r="BX384" s="87">
        <v>0.89433135425501842</v>
      </c>
      <c r="BY384" s="87">
        <v>9.8836113467156719E-2</v>
      </c>
      <c r="CA384" s="87">
        <v>1</v>
      </c>
      <c r="CD384">
        <v>6.8325299999999999E-3</v>
      </c>
      <c r="CG384" s="87">
        <v>-2.277824898318237E-9</v>
      </c>
      <c r="CH384" s="102">
        <v>0</v>
      </c>
    </row>
    <row r="385" spans="1:86" x14ac:dyDescent="0.35">
      <c r="A385" t="s">
        <v>431</v>
      </c>
      <c r="B385" t="s">
        <v>432</v>
      </c>
      <c r="C385">
        <v>0</v>
      </c>
      <c r="D385">
        <v>3.1999999999999999E-6</v>
      </c>
      <c r="E385">
        <v>0</v>
      </c>
      <c r="F385">
        <v>0</v>
      </c>
      <c r="G385">
        <v>0</v>
      </c>
      <c r="H385">
        <v>0</v>
      </c>
      <c r="I385">
        <v>0</v>
      </c>
      <c r="J385">
        <v>0</v>
      </c>
      <c r="K385">
        <v>0</v>
      </c>
      <c r="L385">
        <v>0</v>
      </c>
      <c r="M385">
        <v>7.9119999999999999</v>
      </c>
      <c r="N385">
        <v>14.835000000000001</v>
      </c>
      <c r="O385">
        <v>1.978</v>
      </c>
      <c r="P385">
        <v>8.2420000000000009</v>
      </c>
      <c r="Q385">
        <v>5.4649999999999999</v>
      </c>
      <c r="R385">
        <v>0</v>
      </c>
      <c r="S385">
        <v>0</v>
      </c>
      <c r="T385">
        <v>0</v>
      </c>
      <c r="U385">
        <v>0</v>
      </c>
      <c r="V385">
        <v>0</v>
      </c>
      <c r="W385">
        <v>0</v>
      </c>
      <c r="X385">
        <v>0</v>
      </c>
      <c r="Y385">
        <v>0</v>
      </c>
      <c r="Z385">
        <v>0</v>
      </c>
      <c r="AA385">
        <v>0</v>
      </c>
      <c r="AB385">
        <v>0</v>
      </c>
      <c r="AC385">
        <v>0</v>
      </c>
      <c r="AD385">
        <v>0</v>
      </c>
      <c r="AE385">
        <v>0</v>
      </c>
      <c r="AF385">
        <v>0</v>
      </c>
      <c r="AG385">
        <v>0</v>
      </c>
      <c r="AH385">
        <v>0</v>
      </c>
      <c r="AI385">
        <v>4.53</v>
      </c>
      <c r="AJ385">
        <v>0</v>
      </c>
      <c r="AK385">
        <v>0</v>
      </c>
      <c r="AL385">
        <v>0.66300000000000003</v>
      </c>
      <c r="AM385">
        <v>0</v>
      </c>
      <c r="AO385">
        <v>43.625003200000009</v>
      </c>
      <c r="AP385">
        <v>43.625003200000009</v>
      </c>
      <c r="AQ385">
        <v>36.417000000000002</v>
      </c>
      <c r="AR385">
        <v>0</v>
      </c>
      <c r="AS385">
        <v>0</v>
      </c>
      <c r="AT385" s="87">
        <v>0.83477357773580618</v>
      </c>
      <c r="AV385" t="s">
        <v>629</v>
      </c>
      <c r="BA385">
        <v>0.66300000000000003</v>
      </c>
      <c r="BB385">
        <v>0</v>
      </c>
      <c r="BC385">
        <v>38.432000000000002</v>
      </c>
      <c r="BD385">
        <v>0</v>
      </c>
      <c r="BF385">
        <v>38.432000000000002</v>
      </c>
      <c r="BI385">
        <v>3.1999999999999999E-6</v>
      </c>
      <c r="BJ385">
        <v>0</v>
      </c>
      <c r="BK385">
        <v>38.432000000000002</v>
      </c>
      <c r="BL385">
        <v>4.53</v>
      </c>
      <c r="BM385">
        <v>0.66300000000000003</v>
      </c>
      <c r="BN385">
        <v>0</v>
      </c>
      <c r="BO385">
        <v>0</v>
      </c>
      <c r="BP385">
        <v>0</v>
      </c>
      <c r="BQ385" t="s">
        <v>625</v>
      </c>
      <c r="BR385" t="s">
        <v>625</v>
      </c>
      <c r="BS385">
        <v>43.625003200000002</v>
      </c>
      <c r="BV385" s="87">
        <v>7.3352430149506548E-8</v>
      </c>
      <c r="BW385" s="87">
        <v>0</v>
      </c>
      <c r="BX385" s="87">
        <v>0.89616039271717451</v>
      </c>
      <c r="BY385" s="87">
        <v>0.10383953393039522</v>
      </c>
      <c r="CA385" s="87">
        <v>0.99999999999999989</v>
      </c>
      <c r="CD385">
        <v>7.3352400000000002E-8</v>
      </c>
      <c r="CG385" s="87">
        <v>-3.0149506545917549E-14</v>
      </c>
      <c r="CH385" s="102">
        <v>0</v>
      </c>
    </row>
    <row r="386" spans="1:86" x14ac:dyDescent="0.35">
      <c r="A386" t="s">
        <v>433</v>
      </c>
      <c r="B386" t="s">
        <v>437</v>
      </c>
      <c r="C386">
        <v>0</v>
      </c>
      <c r="D386">
        <v>0</v>
      </c>
      <c r="E386">
        <v>0</v>
      </c>
      <c r="F386">
        <v>0</v>
      </c>
      <c r="G386">
        <v>0</v>
      </c>
      <c r="H386">
        <v>0</v>
      </c>
      <c r="I386">
        <v>0</v>
      </c>
      <c r="J386">
        <v>0</v>
      </c>
      <c r="K386">
        <v>0</v>
      </c>
      <c r="L386">
        <v>0</v>
      </c>
      <c r="M386">
        <v>0</v>
      </c>
      <c r="N386">
        <v>0</v>
      </c>
      <c r="O386">
        <v>0</v>
      </c>
      <c r="P386">
        <v>0</v>
      </c>
      <c r="Q386">
        <v>0</v>
      </c>
      <c r="R386">
        <v>2.59</v>
      </c>
      <c r="S386">
        <v>1.859</v>
      </c>
      <c r="T386">
        <v>0</v>
      </c>
      <c r="U386">
        <v>0</v>
      </c>
      <c r="V386">
        <v>0</v>
      </c>
      <c r="W386">
        <v>0</v>
      </c>
      <c r="X386">
        <v>0</v>
      </c>
      <c r="Y386">
        <v>0</v>
      </c>
      <c r="Z386">
        <v>0</v>
      </c>
      <c r="AA386">
        <v>0</v>
      </c>
      <c r="AB386">
        <v>0</v>
      </c>
      <c r="AC386">
        <v>0</v>
      </c>
      <c r="AD386">
        <v>0</v>
      </c>
      <c r="AE386">
        <v>0</v>
      </c>
      <c r="AF386">
        <v>0</v>
      </c>
      <c r="AG386">
        <v>0</v>
      </c>
      <c r="AH386">
        <v>0</v>
      </c>
      <c r="AI386">
        <v>0</v>
      </c>
      <c r="AJ386">
        <v>0</v>
      </c>
      <c r="AK386">
        <v>0</v>
      </c>
      <c r="AL386">
        <v>6.3500000000000001E-2</v>
      </c>
      <c r="AM386">
        <v>0</v>
      </c>
      <c r="AO386">
        <v>4.5125000000000002</v>
      </c>
      <c r="AP386">
        <v>4.5125000000000002</v>
      </c>
      <c r="AQ386">
        <v>3.2090000000000001</v>
      </c>
      <c r="AR386">
        <v>0</v>
      </c>
      <c r="AS386">
        <v>0</v>
      </c>
      <c r="AT386" s="87">
        <v>0.71113573407202213</v>
      </c>
      <c r="AV386" t="s">
        <v>629</v>
      </c>
      <c r="BA386">
        <v>6.3500000000000001E-2</v>
      </c>
      <c r="BB386">
        <v>0</v>
      </c>
      <c r="BC386">
        <v>0</v>
      </c>
      <c r="BD386">
        <v>4.4489999999999998</v>
      </c>
      <c r="BF386">
        <v>4.4489999999999998</v>
      </c>
      <c r="BI386">
        <v>0</v>
      </c>
      <c r="BJ386">
        <v>0</v>
      </c>
      <c r="BK386">
        <v>4.4489999999999998</v>
      </c>
      <c r="BL386">
        <v>0</v>
      </c>
      <c r="BM386">
        <v>6.3500000000000001E-2</v>
      </c>
      <c r="BN386">
        <v>0</v>
      </c>
      <c r="BO386">
        <v>0</v>
      </c>
      <c r="BP386">
        <v>0</v>
      </c>
      <c r="BQ386" t="s">
        <v>625</v>
      </c>
      <c r="BR386" t="s">
        <v>625</v>
      </c>
      <c r="BS386">
        <v>4.5125000000000002</v>
      </c>
      <c r="BV386" s="87">
        <v>0</v>
      </c>
      <c r="BW386" s="87">
        <v>0</v>
      </c>
      <c r="BX386" s="87">
        <v>1</v>
      </c>
      <c r="BY386" s="87">
        <v>0</v>
      </c>
      <c r="CA386" s="87">
        <v>1</v>
      </c>
      <c r="CD386">
        <v>0</v>
      </c>
      <c r="CG386" s="87">
        <v>0</v>
      </c>
      <c r="CH386" s="102">
        <v>0</v>
      </c>
    </row>
    <row r="387" spans="1:86" x14ac:dyDescent="0.35">
      <c r="A387" t="s">
        <v>433</v>
      </c>
      <c r="B387" t="s">
        <v>434</v>
      </c>
      <c r="C387">
        <v>0</v>
      </c>
      <c r="D387">
        <v>0</v>
      </c>
      <c r="E387">
        <v>0</v>
      </c>
      <c r="F387">
        <v>0</v>
      </c>
      <c r="G387">
        <v>0</v>
      </c>
      <c r="H387">
        <v>0</v>
      </c>
      <c r="I387">
        <v>0</v>
      </c>
      <c r="J387">
        <v>0</v>
      </c>
      <c r="K387">
        <v>0</v>
      </c>
      <c r="L387">
        <v>0</v>
      </c>
      <c r="M387">
        <v>0</v>
      </c>
      <c r="N387">
        <v>0</v>
      </c>
      <c r="O387">
        <v>0</v>
      </c>
      <c r="P387">
        <v>0</v>
      </c>
      <c r="Q387">
        <v>0</v>
      </c>
      <c r="R387">
        <v>8.2680000000000007</v>
      </c>
      <c r="S387">
        <v>0</v>
      </c>
      <c r="T387">
        <v>0</v>
      </c>
      <c r="U387">
        <v>0</v>
      </c>
      <c r="V387">
        <v>0</v>
      </c>
      <c r="W387">
        <v>0</v>
      </c>
      <c r="X387">
        <v>0</v>
      </c>
      <c r="Y387">
        <v>0</v>
      </c>
      <c r="Z387">
        <v>0</v>
      </c>
      <c r="AA387">
        <v>0</v>
      </c>
      <c r="AB387">
        <v>0</v>
      </c>
      <c r="AC387">
        <v>0.27700000000000002</v>
      </c>
      <c r="AD387">
        <v>0</v>
      </c>
      <c r="AE387">
        <v>0</v>
      </c>
      <c r="AF387">
        <v>0</v>
      </c>
      <c r="AG387">
        <v>0</v>
      </c>
      <c r="AH387">
        <v>0</v>
      </c>
      <c r="AI387">
        <v>0</v>
      </c>
      <c r="AJ387">
        <v>0</v>
      </c>
      <c r="AK387">
        <v>0</v>
      </c>
      <c r="AL387">
        <v>0.1018</v>
      </c>
      <c r="AM387">
        <v>0</v>
      </c>
      <c r="AO387">
        <v>8.6468000000000007</v>
      </c>
      <c r="AP387">
        <v>8.6468000000000007</v>
      </c>
      <c r="AQ387">
        <v>6.2430000000000003</v>
      </c>
      <c r="AR387">
        <v>0</v>
      </c>
      <c r="AS387">
        <v>0</v>
      </c>
      <c r="AT387" s="87">
        <v>0.72200120275708934</v>
      </c>
      <c r="AV387" t="s">
        <v>629</v>
      </c>
      <c r="BA387">
        <v>0.1018</v>
      </c>
      <c r="BB387">
        <v>0</v>
      </c>
      <c r="BC387">
        <v>0</v>
      </c>
      <c r="BD387">
        <v>8.2680000000000007</v>
      </c>
      <c r="BF387">
        <v>8.5449999999999999</v>
      </c>
      <c r="BI387">
        <v>0</v>
      </c>
      <c r="BJ387">
        <v>0</v>
      </c>
      <c r="BK387">
        <v>8.5449999999999999</v>
      </c>
      <c r="BL387">
        <v>0</v>
      </c>
      <c r="BM387">
        <v>0.1018</v>
      </c>
      <c r="BN387">
        <v>0</v>
      </c>
      <c r="BO387">
        <v>0</v>
      </c>
      <c r="BP387">
        <v>0</v>
      </c>
      <c r="BQ387" t="s">
        <v>625</v>
      </c>
      <c r="BR387" t="s">
        <v>625</v>
      </c>
      <c r="BS387">
        <v>8.6468000000000007</v>
      </c>
      <c r="BV387" s="87">
        <v>0</v>
      </c>
      <c r="BW387" s="87">
        <v>0</v>
      </c>
      <c r="BX387" s="87">
        <v>1</v>
      </c>
      <c r="BY387" s="87">
        <v>0</v>
      </c>
      <c r="CA387" s="87">
        <v>1</v>
      </c>
      <c r="CD387">
        <v>0</v>
      </c>
      <c r="CG387" s="87">
        <v>0</v>
      </c>
      <c r="CH387" s="102">
        <v>0</v>
      </c>
    </row>
    <row r="388" spans="1:86" x14ac:dyDescent="0.35">
      <c r="A388" t="s">
        <v>433</v>
      </c>
      <c r="B388" t="s">
        <v>435</v>
      </c>
      <c r="C388">
        <v>0</v>
      </c>
      <c r="D388">
        <v>0</v>
      </c>
      <c r="E388">
        <v>0</v>
      </c>
      <c r="F388">
        <v>0</v>
      </c>
      <c r="G388">
        <v>0</v>
      </c>
      <c r="H388">
        <v>0</v>
      </c>
      <c r="I388">
        <v>0</v>
      </c>
      <c r="J388">
        <v>4.4189999999999996</v>
      </c>
      <c r="K388">
        <v>0</v>
      </c>
      <c r="L388">
        <v>0</v>
      </c>
      <c r="M388">
        <v>8.1560000000000006</v>
      </c>
      <c r="N388">
        <v>0</v>
      </c>
      <c r="O388">
        <v>0</v>
      </c>
      <c r="P388">
        <v>32.972999999999999</v>
      </c>
      <c r="Q388">
        <v>0</v>
      </c>
      <c r="R388">
        <v>0</v>
      </c>
      <c r="S388">
        <v>0</v>
      </c>
      <c r="T388">
        <v>0</v>
      </c>
      <c r="U388">
        <v>0</v>
      </c>
      <c r="V388">
        <v>3.9694099999999999</v>
      </c>
      <c r="W388">
        <v>1.82</v>
      </c>
      <c r="X388">
        <v>1.5720000000000001</v>
      </c>
      <c r="Y388">
        <v>0</v>
      </c>
      <c r="Z388">
        <v>0</v>
      </c>
      <c r="AA388">
        <v>0</v>
      </c>
      <c r="AB388">
        <v>0</v>
      </c>
      <c r="AC388">
        <v>0</v>
      </c>
      <c r="AD388">
        <v>0</v>
      </c>
      <c r="AE388">
        <v>0</v>
      </c>
      <c r="AF388">
        <v>0</v>
      </c>
      <c r="AG388">
        <v>0</v>
      </c>
      <c r="AH388">
        <v>0</v>
      </c>
      <c r="AI388">
        <v>8.5909999999999993</v>
      </c>
      <c r="AJ388">
        <v>149.441</v>
      </c>
      <c r="AK388">
        <v>0</v>
      </c>
      <c r="AL388">
        <v>3.2839999999999998</v>
      </c>
      <c r="AM388">
        <v>0</v>
      </c>
      <c r="AO388">
        <v>214.22541000000001</v>
      </c>
      <c r="AP388">
        <v>214.22541000000001</v>
      </c>
      <c r="AQ388">
        <v>161.399</v>
      </c>
      <c r="AR388">
        <v>0</v>
      </c>
      <c r="AS388">
        <v>0</v>
      </c>
      <c r="AT388" s="87">
        <v>0.75340735723180552</v>
      </c>
      <c r="AV388" t="s">
        <v>629</v>
      </c>
      <c r="BA388">
        <v>3.2839999999999998</v>
      </c>
      <c r="BB388">
        <v>0</v>
      </c>
      <c r="BC388">
        <v>41.128999999999998</v>
      </c>
      <c r="BD388">
        <v>0</v>
      </c>
      <c r="BF388">
        <v>48.490410000000004</v>
      </c>
      <c r="BI388">
        <v>0</v>
      </c>
      <c r="BJ388">
        <v>0</v>
      </c>
      <c r="BK388">
        <v>46.918410000000002</v>
      </c>
      <c r="BL388">
        <v>164.023</v>
      </c>
      <c r="BM388">
        <v>3.2839999999999998</v>
      </c>
      <c r="BN388">
        <v>0</v>
      </c>
      <c r="BO388">
        <v>0</v>
      </c>
      <c r="BP388">
        <v>0</v>
      </c>
      <c r="BQ388" t="s">
        <v>625</v>
      </c>
      <c r="BR388" t="s">
        <v>625</v>
      </c>
      <c r="BS388">
        <v>214.22540999999998</v>
      </c>
      <c r="BV388" s="87">
        <v>0</v>
      </c>
      <c r="BW388" s="87">
        <v>0</v>
      </c>
      <c r="BX388" s="87">
        <v>0.23434386238308522</v>
      </c>
      <c r="BY388" s="87">
        <v>0.76565613761691487</v>
      </c>
      <c r="CA388" s="87">
        <v>1</v>
      </c>
      <c r="CD388">
        <v>0</v>
      </c>
      <c r="CG388" s="87">
        <v>0</v>
      </c>
      <c r="CH388" s="102">
        <v>0</v>
      </c>
    </row>
    <row r="389" spans="1:86" x14ac:dyDescent="0.35">
      <c r="A389" t="s">
        <v>433</v>
      </c>
      <c r="B389" t="s">
        <v>436</v>
      </c>
      <c r="C389">
        <v>0</v>
      </c>
      <c r="D389">
        <v>0</v>
      </c>
      <c r="E389">
        <v>0</v>
      </c>
      <c r="F389">
        <v>0</v>
      </c>
      <c r="G389">
        <v>0</v>
      </c>
      <c r="H389">
        <v>0</v>
      </c>
      <c r="I389">
        <v>0</v>
      </c>
      <c r="J389">
        <v>0</v>
      </c>
      <c r="K389">
        <v>0</v>
      </c>
      <c r="L389">
        <v>0</v>
      </c>
      <c r="M389">
        <v>0</v>
      </c>
      <c r="N389">
        <v>0</v>
      </c>
      <c r="O389">
        <v>0</v>
      </c>
      <c r="P389">
        <v>0</v>
      </c>
      <c r="Q389">
        <v>0</v>
      </c>
      <c r="R389">
        <v>1.363</v>
      </c>
      <c r="S389">
        <v>2.173</v>
      </c>
      <c r="T389">
        <v>0</v>
      </c>
      <c r="U389">
        <v>0</v>
      </c>
      <c r="V389">
        <v>0</v>
      </c>
      <c r="W389">
        <v>0</v>
      </c>
      <c r="X389">
        <v>0</v>
      </c>
      <c r="Y389">
        <v>0</v>
      </c>
      <c r="Z389">
        <v>0</v>
      </c>
      <c r="AA389">
        <v>0</v>
      </c>
      <c r="AB389">
        <v>0</v>
      </c>
      <c r="AC389">
        <v>0.34599999999999997</v>
      </c>
      <c r="AD389">
        <v>0</v>
      </c>
      <c r="AE389">
        <v>0</v>
      </c>
      <c r="AF389">
        <v>0</v>
      </c>
      <c r="AG389">
        <v>0</v>
      </c>
      <c r="AH389">
        <v>0</v>
      </c>
      <c r="AI389">
        <v>0</v>
      </c>
      <c r="AJ389">
        <v>0</v>
      </c>
      <c r="AK389">
        <v>0</v>
      </c>
      <c r="AL389">
        <v>0.10065</v>
      </c>
      <c r="AM389">
        <v>0</v>
      </c>
      <c r="AO389">
        <v>3.98265</v>
      </c>
      <c r="AP389">
        <v>3.98265</v>
      </c>
      <c r="AQ389">
        <v>3.355</v>
      </c>
      <c r="AR389">
        <v>0</v>
      </c>
      <c r="AS389">
        <v>0</v>
      </c>
      <c r="AT389" s="87">
        <v>0.84240392703350786</v>
      </c>
      <c r="AV389" t="s">
        <v>629</v>
      </c>
      <c r="BA389">
        <v>0.10065</v>
      </c>
      <c r="BB389">
        <v>0</v>
      </c>
      <c r="BC389">
        <v>0</v>
      </c>
      <c r="BD389">
        <v>3.536</v>
      </c>
      <c r="BF389">
        <v>3.8820000000000001</v>
      </c>
      <c r="BI389">
        <v>0</v>
      </c>
      <c r="BJ389">
        <v>0</v>
      </c>
      <c r="BK389">
        <v>3.8820000000000001</v>
      </c>
      <c r="BL389">
        <v>0</v>
      </c>
      <c r="BM389">
        <v>0.10065</v>
      </c>
      <c r="BN389">
        <v>0</v>
      </c>
      <c r="BO389">
        <v>0</v>
      </c>
      <c r="BP389">
        <v>0</v>
      </c>
      <c r="BQ389" t="s">
        <v>625</v>
      </c>
      <c r="BR389" t="s">
        <v>625</v>
      </c>
      <c r="BS389">
        <v>3.98265</v>
      </c>
      <c r="BV389" s="87">
        <v>0</v>
      </c>
      <c r="BW389" s="87">
        <v>0</v>
      </c>
      <c r="BX389" s="87">
        <v>1</v>
      </c>
      <c r="BY389" s="87">
        <v>0</v>
      </c>
      <c r="CA389" s="87">
        <v>1</v>
      </c>
      <c r="CD389">
        <v>0</v>
      </c>
      <c r="CG389" s="87">
        <v>0</v>
      </c>
      <c r="CH389" s="102">
        <v>0</v>
      </c>
    </row>
    <row r="390" spans="1:86" x14ac:dyDescent="0.35">
      <c r="A390" t="s">
        <v>438</v>
      </c>
      <c r="B390" t="s">
        <v>439</v>
      </c>
      <c r="C390">
        <v>0</v>
      </c>
      <c r="D390">
        <v>1.518</v>
      </c>
      <c r="E390">
        <v>0</v>
      </c>
      <c r="F390">
        <v>0</v>
      </c>
      <c r="G390">
        <v>0</v>
      </c>
      <c r="H390">
        <v>0</v>
      </c>
      <c r="I390">
        <v>0</v>
      </c>
      <c r="J390">
        <v>0</v>
      </c>
      <c r="K390">
        <v>0</v>
      </c>
      <c r="L390">
        <v>0</v>
      </c>
      <c r="M390">
        <v>12.747</v>
      </c>
      <c r="N390">
        <v>0</v>
      </c>
      <c r="O390">
        <v>0</v>
      </c>
      <c r="P390">
        <v>8.1219999999999999</v>
      </c>
      <c r="Q390">
        <v>0</v>
      </c>
      <c r="R390">
        <v>0</v>
      </c>
      <c r="S390">
        <v>0</v>
      </c>
      <c r="T390">
        <v>0</v>
      </c>
      <c r="U390">
        <v>0</v>
      </c>
      <c r="V390">
        <v>0</v>
      </c>
      <c r="W390">
        <v>0</v>
      </c>
      <c r="X390">
        <v>0</v>
      </c>
      <c r="Y390">
        <v>0</v>
      </c>
      <c r="Z390">
        <v>0</v>
      </c>
      <c r="AA390">
        <v>0</v>
      </c>
      <c r="AB390">
        <v>0</v>
      </c>
      <c r="AC390">
        <v>0</v>
      </c>
      <c r="AD390">
        <v>0</v>
      </c>
      <c r="AE390">
        <v>0</v>
      </c>
      <c r="AF390">
        <v>0</v>
      </c>
      <c r="AG390">
        <v>0</v>
      </c>
      <c r="AH390">
        <v>0</v>
      </c>
      <c r="AI390">
        <v>4.1070000000000002</v>
      </c>
      <c r="AJ390">
        <v>0</v>
      </c>
      <c r="AK390">
        <v>0</v>
      </c>
      <c r="AL390">
        <v>0.60199999999999998</v>
      </c>
      <c r="AM390">
        <v>0</v>
      </c>
      <c r="AO390">
        <v>27.096</v>
      </c>
      <c r="AP390">
        <v>27.096</v>
      </c>
      <c r="AQ390">
        <v>19.277000000000001</v>
      </c>
      <c r="AR390">
        <v>0</v>
      </c>
      <c r="AS390">
        <v>0</v>
      </c>
      <c r="AT390" s="87">
        <v>0.71143342190729264</v>
      </c>
      <c r="AV390" t="s">
        <v>629</v>
      </c>
      <c r="BA390">
        <v>0.60199999999999998</v>
      </c>
      <c r="BB390">
        <v>0</v>
      </c>
      <c r="BC390">
        <v>20.869</v>
      </c>
      <c r="BD390">
        <v>0</v>
      </c>
      <c r="BF390">
        <v>20.869</v>
      </c>
      <c r="BI390">
        <v>1.518</v>
      </c>
      <c r="BJ390">
        <v>0</v>
      </c>
      <c r="BK390">
        <v>20.869</v>
      </c>
      <c r="BL390">
        <v>4.1070000000000002</v>
      </c>
      <c r="BM390">
        <v>0.60199999999999998</v>
      </c>
      <c r="BN390">
        <v>0</v>
      </c>
      <c r="BO390">
        <v>0.61199999999999999</v>
      </c>
      <c r="BP390">
        <v>0</v>
      </c>
      <c r="BQ390" t="s">
        <v>625</v>
      </c>
      <c r="BR390" t="s">
        <v>625</v>
      </c>
      <c r="BS390">
        <v>27.096</v>
      </c>
      <c r="BV390" s="87">
        <v>5.6023029229406558E-2</v>
      </c>
      <c r="BW390" s="87">
        <v>1.3596988485385295E-2</v>
      </c>
      <c r="BX390" s="87">
        <v>0.77880779450841453</v>
      </c>
      <c r="BY390" s="87">
        <v>0.15157218777679363</v>
      </c>
      <c r="CA390" s="87">
        <v>1</v>
      </c>
      <c r="CD390">
        <v>5.6023000000000003E-2</v>
      </c>
      <c r="CG390" s="87">
        <v>-2.9229406554864834E-8</v>
      </c>
      <c r="CH390" s="102">
        <v>0</v>
      </c>
    </row>
    <row r="391" spans="1:86" x14ac:dyDescent="0.35">
      <c r="A391" t="s">
        <v>438</v>
      </c>
      <c r="B391" t="s">
        <v>441</v>
      </c>
      <c r="C391">
        <v>0</v>
      </c>
      <c r="D391">
        <v>0</v>
      </c>
      <c r="E391">
        <v>0</v>
      </c>
      <c r="F391">
        <v>0</v>
      </c>
      <c r="G391">
        <v>0</v>
      </c>
      <c r="H391">
        <v>0</v>
      </c>
      <c r="I391">
        <v>0</v>
      </c>
      <c r="J391">
        <v>7.4690000000000003</v>
      </c>
      <c r="K391">
        <v>0</v>
      </c>
      <c r="L391">
        <v>0</v>
      </c>
      <c r="M391">
        <v>0</v>
      </c>
      <c r="N391">
        <v>0</v>
      </c>
      <c r="O391">
        <v>0</v>
      </c>
      <c r="P391">
        <v>41.728999999999999</v>
      </c>
      <c r="Q391">
        <v>0</v>
      </c>
      <c r="R391">
        <v>23.236000000000001</v>
      </c>
      <c r="S391">
        <v>0</v>
      </c>
      <c r="T391">
        <v>0</v>
      </c>
      <c r="U391">
        <v>0</v>
      </c>
      <c r="V391">
        <v>0</v>
      </c>
      <c r="W391">
        <v>2.3239999999999998</v>
      </c>
      <c r="X391">
        <v>0</v>
      </c>
      <c r="Y391">
        <v>0</v>
      </c>
      <c r="Z391">
        <v>0</v>
      </c>
      <c r="AA391">
        <v>0</v>
      </c>
      <c r="AB391">
        <v>0</v>
      </c>
      <c r="AC391">
        <v>0</v>
      </c>
      <c r="AD391">
        <v>0</v>
      </c>
      <c r="AE391">
        <v>0</v>
      </c>
      <c r="AF391">
        <v>0</v>
      </c>
      <c r="AG391">
        <v>0</v>
      </c>
      <c r="AH391">
        <v>0</v>
      </c>
      <c r="AI391">
        <v>6.7779999999999996</v>
      </c>
      <c r="AJ391">
        <v>11.731999999999999</v>
      </c>
      <c r="AK391">
        <v>0</v>
      </c>
      <c r="AL391">
        <v>1.6870000000000001</v>
      </c>
      <c r="AM391">
        <v>0</v>
      </c>
      <c r="AO391">
        <v>94.954999999999998</v>
      </c>
      <c r="AP391">
        <v>94.954999999999998</v>
      </c>
      <c r="AQ391">
        <v>73.41</v>
      </c>
      <c r="AR391">
        <v>0</v>
      </c>
      <c r="AS391">
        <v>0</v>
      </c>
      <c r="AT391" s="87">
        <v>0.77310304881259539</v>
      </c>
      <c r="AV391" t="s">
        <v>629</v>
      </c>
      <c r="BA391">
        <v>1.6870000000000001</v>
      </c>
      <c r="BB391">
        <v>0</v>
      </c>
      <c r="BC391">
        <v>41.728999999999999</v>
      </c>
      <c r="BD391">
        <v>23.236000000000001</v>
      </c>
      <c r="BF391">
        <v>67.289000000000001</v>
      </c>
      <c r="BI391">
        <v>0</v>
      </c>
      <c r="BJ391">
        <v>0</v>
      </c>
      <c r="BK391">
        <v>67.289000000000001</v>
      </c>
      <c r="BL391">
        <v>25.978999999999999</v>
      </c>
      <c r="BM391">
        <v>1.6870000000000001</v>
      </c>
      <c r="BN391">
        <v>0</v>
      </c>
      <c r="BO391">
        <v>0.61199999999999999</v>
      </c>
      <c r="BP391">
        <v>0</v>
      </c>
      <c r="BQ391" t="s">
        <v>625</v>
      </c>
      <c r="BR391" t="s">
        <v>625</v>
      </c>
      <c r="BS391">
        <v>94.954999999999998</v>
      </c>
      <c r="BV391" s="87">
        <v>0</v>
      </c>
      <c r="BW391" s="87">
        <v>1.0872981938813121E-2</v>
      </c>
      <c r="BX391" s="87">
        <v>0.71553426359854666</v>
      </c>
      <c r="BY391" s="87">
        <v>0.2735927544626402</v>
      </c>
      <c r="CA391" s="87">
        <v>1</v>
      </c>
      <c r="CD391">
        <v>0</v>
      </c>
      <c r="CG391" s="87">
        <v>0</v>
      </c>
      <c r="CH391" s="102">
        <v>0</v>
      </c>
    </row>
    <row r="392" spans="1:86" x14ac:dyDescent="0.35">
      <c r="A392" t="s">
        <v>438</v>
      </c>
      <c r="B392" t="s">
        <v>440</v>
      </c>
      <c r="C392">
        <v>0</v>
      </c>
      <c r="D392">
        <v>0</v>
      </c>
      <c r="E392">
        <v>0</v>
      </c>
      <c r="F392">
        <v>0</v>
      </c>
      <c r="G392">
        <v>0</v>
      </c>
      <c r="H392">
        <v>0</v>
      </c>
      <c r="I392">
        <v>0</v>
      </c>
      <c r="J392">
        <v>0</v>
      </c>
      <c r="K392">
        <v>0</v>
      </c>
      <c r="L392">
        <v>231.85499999999999</v>
      </c>
      <c r="M392">
        <v>0</v>
      </c>
      <c r="N392">
        <v>0</v>
      </c>
      <c r="O392">
        <v>0</v>
      </c>
      <c r="P392">
        <v>35.6601</v>
      </c>
      <c r="Q392">
        <v>0</v>
      </c>
      <c r="R392">
        <v>10.8893</v>
      </c>
      <c r="S392">
        <v>191.13800000000001</v>
      </c>
      <c r="T392">
        <v>0</v>
      </c>
      <c r="U392">
        <v>0</v>
      </c>
      <c r="V392">
        <v>0</v>
      </c>
      <c r="W392">
        <v>11.4801</v>
      </c>
      <c r="X392">
        <v>0</v>
      </c>
      <c r="Y392">
        <v>0</v>
      </c>
      <c r="Z392">
        <v>0</v>
      </c>
      <c r="AA392">
        <v>0</v>
      </c>
      <c r="AB392">
        <v>0</v>
      </c>
      <c r="AC392">
        <v>0</v>
      </c>
      <c r="AD392">
        <v>0</v>
      </c>
      <c r="AE392">
        <v>0</v>
      </c>
      <c r="AF392">
        <v>0</v>
      </c>
      <c r="AG392">
        <v>0</v>
      </c>
      <c r="AH392">
        <v>0</v>
      </c>
      <c r="AI392">
        <v>41.088999999999999</v>
      </c>
      <c r="AJ392">
        <v>2.1779999999999999</v>
      </c>
      <c r="AK392">
        <v>0</v>
      </c>
      <c r="AL392">
        <v>21.229900000000001</v>
      </c>
      <c r="AM392">
        <v>0</v>
      </c>
      <c r="AO392">
        <v>545.51940000000002</v>
      </c>
      <c r="AP392">
        <v>545.51940000000002</v>
      </c>
      <c r="AQ392">
        <v>462.72500000000002</v>
      </c>
      <c r="AR392">
        <v>0</v>
      </c>
      <c r="AS392">
        <v>0</v>
      </c>
      <c r="AT392" s="87">
        <v>0.8482283123203318</v>
      </c>
      <c r="AV392" t="s">
        <v>629</v>
      </c>
      <c r="BA392">
        <v>21.229900000000001</v>
      </c>
      <c r="BB392">
        <v>0</v>
      </c>
      <c r="BC392">
        <v>35.6601</v>
      </c>
      <c r="BD392">
        <v>202.0273</v>
      </c>
      <c r="BF392">
        <v>481.02249999999992</v>
      </c>
      <c r="BI392">
        <v>0</v>
      </c>
      <c r="BJ392">
        <v>0</v>
      </c>
      <c r="BK392">
        <v>249.16749999999999</v>
      </c>
      <c r="BL392">
        <v>275.12199999999996</v>
      </c>
      <c r="BM392">
        <v>21.229900000000001</v>
      </c>
      <c r="BN392">
        <v>0</v>
      </c>
      <c r="BO392">
        <v>0</v>
      </c>
      <c r="BP392">
        <v>0</v>
      </c>
      <c r="BQ392" t="s">
        <v>625</v>
      </c>
      <c r="BR392" t="s">
        <v>625</v>
      </c>
      <c r="BS392">
        <v>545.51940000000002</v>
      </c>
      <c r="BV392" s="87">
        <v>0</v>
      </c>
      <c r="BW392" s="87">
        <v>0</v>
      </c>
      <c r="BX392" s="87">
        <v>0.49566963154747568</v>
      </c>
      <c r="BY392" s="87">
        <v>0.50433036845252421</v>
      </c>
      <c r="CA392" s="87">
        <v>0.99999999999999989</v>
      </c>
      <c r="CD392">
        <v>0</v>
      </c>
      <c r="CG392" s="87">
        <v>0</v>
      </c>
      <c r="CH392" s="102">
        <v>0</v>
      </c>
    </row>
    <row r="393" spans="1:86" x14ac:dyDescent="0.35">
      <c r="A393" t="s">
        <v>438</v>
      </c>
      <c r="B393" t="s">
        <v>442</v>
      </c>
      <c r="C393">
        <v>0</v>
      </c>
      <c r="D393">
        <v>5.4</v>
      </c>
      <c r="E393">
        <v>0</v>
      </c>
      <c r="F393">
        <v>0</v>
      </c>
      <c r="G393">
        <v>0</v>
      </c>
      <c r="H393">
        <v>0</v>
      </c>
      <c r="I393">
        <v>0</v>
      </c>
      <c r="J393">
        <v>0</v>
      </c>
      <c r="K393">
        <v>0</v>
      </c>
      <c r="L393">
        <v>0</v>
      </c>
      <c r="M393">
        <v>0</v>
      </c>
      <c r="N393">
        <v>53</v>
      </c>
      <c r="O393">
        <v>0</v>
      </c>
      <c r="P393">
        <v>6.9</v>
      </c>
      <c r="Q393">
        <v>0</v>
      </c>
      <c r="R393">
        <v>0</v>
      </c>
      <c r="S393">
        <v>0</v>
      </c>
      <c r="T393">
        <v>0</v>
      </c>
      <c r="U393">
        <v>0</v>
      </c>
      <c r="V393">
        <v>0</v>
      </c>
      <c r="W393">
        <v>0</v>
      </c>
      <c r="X393">
        <v>0</v>
      </c>
      <c r="Y393">
        <v>0</v>
      </c>
      <c r="Z393">
        <v>0</v>
      </c>
      <c r="AA393">
        <v>0</v>
      </c>
      <c r="AB393">
        <v>0</v>
      </c>
      <c r="AC393">
        <v>0</v>
      </c>
      <c r="AD393">
        <v>0</v>
      </c>
      <c r="AE393">
        <v>0</v>
      </c>
      <c r="AF393">
        <v>0</v>
      </c>
      <c r="AG393">
        <v>0</v>
      </c>
      <c r="AH393">
        <v>0</v>
      </c>
      <c r="AI393">
        <v>0</v>
      </c>
      <c r="AJ393">
        <v>0</v>
      </c>
      <c r="AK393">
        <v>0</v>
      </c>
      <c r="AL393">
        <v>1.98</v>
      </c>
      <c r="AM393">
        <v>0</v>
      </c>
      <c r="AO393">
        <v>67.28</v>
      </c>
      <c r="AP393">
        <v>67.28</v>
      </c>
      <c r="AQ393">
        <v>57.844999999999999</v>
      </c>
      <c r="AR393">
        <v>5.9720000000000004</v>
      </c>
      <c r="AS393">
        <v>0</v>
      </c>
      <c r="AT393" s="87">
        <v>0.85976516052318663</v>
      </c>
      <c r="AV393" t="s">
        <v>629</v>
      </c>
      <c r="BA393">
        <v>1.98</v>
      </c>
      <c r="BB393">
        <v>0</v>
      </c>
      <c r="BC393">
        <v>59.9</v>
      </c>
      <c r="BD393">
        <v>0</v>
      </c>
      <c r="BF393">
        <v>59.9</v>
      </c>
      <c r="BI393">
        <v>5.4</v>
      </c>
      <c r="BJ393">
        <v>0</v>
      </c>
      <c r="BK393">
        <v>59.9</v>
      </c>
      <c r="BL393">
        <v>0</v>
      </c>
      <c r="BM393">
        <v>1.98</v>
      </c>
      <c r="BN393">
        <v>0</v>
      </c>
      <c r="BO393">
        <v>0.61199999999999999</v>
      </c>
      <c r="BP393">
        <v>0</v>
      </c>
      <c r="BQ393" t="s">
        <v>625</v>
      </c>
      <c r="BR393" t="s">
        <v>625</v>
      </c>
      <c r="BS393">
        <v>67.28</v>
      </c>
      <c r="BV393" s="87">
        <v>8.0261593341260415E-2</v>
      </c>
      <c r="BW393" s="87">
        <v>1.8010701545778832E-2</v>
      </c>
      <c r="BX393" s="87">
        <v>0.90172770511296074</v>
      </c>
      <c r="BY393" s="87">
        <v>0</v>
      </c>
      <c r="CA393" s="87">
        <v>1</v>
      </c>
      <c r="CD393">
        <v>8.0261600000000002E-2</v>
      </c>
      <c r="CG393" s="87">
        <v>6.6587395874950772E-9</v>
      </c>
      <c r="CH393" s="102">
        <v>0</v>
      </c>
    </row>
    <row r="394" spans="1:86" x14ac:dyDescent="0.35">
      <c r="A394" t="s">
        <v>438</v>
      </c>
      <c r="B394" t="s">
        <v>443</v>
      </c>
      <c r="C394">
        <v>0</v>
      </c>
      <c r="D394">
        <v>0.89900000000000002</v>
      </c>
      <c r="E394">
        <v>0</v>
      </c>
      <c r="F394">
        <v>2.641</v>
      </c>
      <c r="G394">
        <v>0</v>
      </c>
      <c r="H394">
        <v>0</v>
      </c>
      <c r="I394">
        <v>0</v>
      </c>
      <c r="J394">
        <v>0</v>
      </c>
      <c r="K394">
        <v>0</v>
      </c>
      <c r="L394">
        <v>0</v>
      </c>
      <c r="M394">
        <v>41.271299999999997</v>
      </c>
      <c r="N394">
        <v>77.184100000000001</v>
      </c>
      <c r="O394">
        <v>19.8202</v>
      </c>
      <c r="P394">
        <v>16.7074</v>
      </c>
      <c r="Q394">
        <v>0</v>
      </c>
      <c r="R394">
        <v>0</v>
      </c>
      <c r="S394">
        <v>0</v>
      </c>
      <c r="T394">
        <v>0</v>
      </c>
      <c r="U394">
        <v>0</v>
      </c>
      <c r="V394">
        <v>0</v>
      </c>
      <c r="W394">
        <v>0</v>
      </c>
      <c r="X394">
        <v>0</v>
      </c>
      <c r="Y394">
        <v>0</v>
      </c>
      <c r="Z394">
        <v>0</v>
      </c>
      <c r="AA394">
        <v>0</v>
      </c>
      <c r="AB394">
        <v>0</v>
      </c>
      <c r="AC394">
        <v>0</v>
      </c>
      <c r="AD394">
        <v>0</v>
      </c>
      <c r="AE394">
        <v>0</v>
      </c>
      <c r="AF394">
        <v>0</v>
      </c>
      <c r="AG394">
        <v>0</v>
      </c>
      <c r="AH394">
        <v>0</v>
      </c>
      <c r="AI394">
        <v>38.484999999999999</v>
      </c>
      <c r="AJ394">
        <v>0</v>
      </c>
      <c r="AK394">
        <v>0</v>
      </c>
      <c r="AL394">
        <v>6.9974400000000001</v>
      </c>
      <c r="AM394">
        <v>0</v>
      </c>
      <c r="AO394">
        <v>204.00543999999999</v>
      </c>
      <c r="AP394">
        <v>204.00543999999999</v>
      </c>
      <c r="AQ394">
        <v>152.273</v>
      </c>
      <c r="AR394">
        <v>0</v>
      </c>
      <c r="AS394">
        <v>0</v>
      </c>
      <c r="AT394" s="87">
        <v>0.74641637007326866</v>
      </c>
      <c r="AV394" t="s">
        <v>629</v>
      </c>
      <c r="BA394">
        <v>6.9974400000000001</v>
      </c>
      <c r="BB394">
        <v>0</v>
      </c>
      <c r="BC394">
        <v>154.983</v>
      </c>
      <c r="BD394">
        <v>0</v>
      </c>
      <c r="BF394">
        <v>154.983</v>
      </c>
      <c r="BI394">
        <v>3.54</v>
      </c>
      <c r="BJ394">
        <v>0</v>
      </c>
      <c r="BK394">
        <v>154.983</v>
      </c>
      <c r="BL394">
        <v>38.484999999999999</v>
      </c>
      <c r="BM394">
        <v>6.9974400000000001</v>
      </c>
      <c r="BN394">
        <v>0</v>
      </c>
      <c r="BO394">
        <v>0</v>
      </c>
      <c r="BP394">
        <v>0</v>
      </c>
      <c r="BQ394" t="s">
        <v>625</v>
      </c>
      <c r="BR394" t="s">
        <v>625</v>
      </c>
      <c r="BS394">
        <v>204.00543999999999</v>
      </c>
      <c r="BV394" s="87">
        <v>1.7352478443712089E-2</v>
      </c>
      <c r="BW394" s="87">
        <v>0</v>
      </c>
      <c r="BX394" s="87">
        <v>0.79400059135677958</v>
      </c>
      <c r="BY394" s="87">
        <v>0.1886469301995084</v>
      </c>
      <c r="CA394" s="87">
        <v>1</v>
      </c>
      <c r="CD394">
        <v>1.73525E-2</v>
      </c>
      <c r="CG394" s="87">
        <v>2.1556287910923233E-8</v>
      </c>
      <c r="CH394" s="102">
        <v>0</v>
      </c>
    </row>
    <row r="395" spans="1:86" x14ac:dyDescent="0.35">
      <c r="A395" t="s">
        <v>438</v>
      </c>
      <c r="B395" t="s">
        <v>444</v>
      </c>
      <c r="C395">
        <v>0</v>
      </c>
      <c r="D395">
        <v>0</v>
      </c>
      <c r="E395">
        <v>12.2074</v>
      </c>
      <c r="F395">
        <v>0</v>
      </c>
      <c r="G395">
        <v>0</v>
      </c>
      <c r="H395">
        <v>0</v>
      </c>
      <c r="I395">
        <v>0</v>
      </c>
      <c r="J395">
        <v>0.92</v>
      </c>
      <c r="K395">
        <v>0</v>
      </c>
      <c r="L395">
        <v>108.09099999999999</v>
      </c>
      <c r="M395">
        <v>0</v>
      </c>
      <c r="N395">
        <v>156.20500000000001</v>
      </c>
      <c r="O395">
        <v>0</v>
      </c>
      <c r="P395">
        <v>0</v>
      </c>
      <c r="Q395">
        <v>0</v>
      </c>
      <c r="R395">
        <v>0</v>
      </c>
      <c r="S395">
        <v>0</v>
      </c>
      <c r="T395">
        <v>0</v>
      </c>
      <c r="U395">
        <v>0</v>
      </c>
      <c r="V395">
        <v>0</v>
      </c>
      <c r="W395">
        <v>0</v>
      </c>
      <c r="X395">
        <v>0</v>
      </c>
      <c r="Y395">
        <v>0</v>
      </c>
      <c r="Z395">
        <v>0</v>
      </c>
      <c r="AA395">
        <v>0</v>
      </c>
      <c r="AB395">
        <v>0</v>
      </c>
      <c r="AC395">
        <v>0</v>
      </c>
      <c r="AD395">
        <v>0</v>
      </c>
      <c r="AE395">
        <v>0</v>
      </c>
      <c r="AF395">
        <v>0</v>
      </c>
      <c r="AG395">
        <v>0</v>
      </c>
      <c r="AH395">
        <v>0</v>
      </c>
      <c r="AI395">
        <v>43.805999999999997</v>
      </c>
      <c r="AJ395">
        <v>0</v>
      </c>
      <c r="AK395">
        <v>0</v>
      </c>
      <c r="AL395">
        <v>12.136200000000001</v>
      </c>
      <c r="AM395">
        <v>0</v>
      </c>
      <c r="AO395">
        <v>333.36559999999997</v>
      </c>
      <c r="AP395">
        <v>333.36559999999997</v>
      </c>
      <c r="AQ395">
        <v>268.49</v>
      </c>
      <c r="AR395">
        <v>0</v>
      </c>
      <c r="AS395">
        <v>0</v>
      </c>
      <c r="AT395" s="87">
        <v>0.8053920380507168</v>
      </c>
      <c r="AV395" t="s">
        <v>629</v>
      </c>
      <c r="BA395">
        <v>12.136200000000001</v>
      </c>
      <c r="BB395">
        <v>0</v>
      </c>
      <c r="BC395">
        <v>156.20500000000001</v>
      </c>
      <c r="BD395">
        <v>0</v>
      </c>
      <c r="BF395">
        <v>264.29599999999999</v>
      </c>
      <c r="BI395">
        <v>12.2074</v>
      </c>
      <c r="BJ395">
        <v>0</v>
      </c>
      <c r="BK395">
        <v>156.20500000000001</v>
      </c>
      <c r="BL395">
        <v>152.81700000000001</v>
      </c>
      <c r="BM395">
        <v>12.136200000000001</v>
      </c>
      <c r="BN395">
        <v>0</v>
      </c>
      <c r="BO395">
        <v>0</v>
      </c>
      <c r="BP395">
        <v>0</v>
      </c>
      <c r="BQ395" t="s">
        <v>625</v>
      </c>
      <c r="BR395" t="s">
        <v>625</v>
      </c>
      <c r="BS395">
        <v>333.36560000000003</v>
      </c>
      <c r="BV395" s="87">
        <v>3.6618655314165582E-2</v>
      </c>
      <c r="BW395" s="87">
        <v>0</v>
      </c>
      <c r="BX395" s="87">
        <v>0.50497471844725428</v>
      </c>
      <c r="BY395" s="87">
        <v>0.45840662623858008</v>
      </c>
      <c r="CA395" s="87">
        <v>0.99999999999999989</v>
      </c>
      <c r="CD395">
        <v>3.6618600000000001E-2</v>
      </c>
      <c r="CG395" s="87">
        <v>-5.5314165581243913E-8</v>
      </c>
      <c r="CH395" s="102">
        <v>0</v>
      </c>
    </row>
    <row r="396" spans="1:86" x14ac:dyDescent="0.35">
      <c r="A396" t="s">
        <v>438</v>
      </c>
      <c r="B396" t="s">
        <v>445</v>
      </c>
      <c r="C396">
        <v>0</v>
      </c>
      <c r="D396">
        <v>0</v>
      </c>
      <c r="E396">
        <v>0</v>
      </c>
      <c r="F396">
        <v>0</v>
      </c>
      <c r="G396">
        <v>0</v>
      </c>
      <c r="H396">
        <v>0</v>
      </c>
      <c r="I396">
        <v>0</v>
      </c>
      <c r="J396">
        <v>0</v>
      </c>
      <c r="K396">
        <v>0</v>
      </c>
      <c r="L396">
        <v>0</v>
      </c>
      <c r="M396">
        <v>0</v>
      </c>
      <c r="N396">
        <v>0</v>
      </c>
      <c r="O396">
        <v>0</v>
      </c>
      <c r="P396">
        <v>0</v>
      </c>
      <c r="Q396">
        <v>0</v>
      </c>
      <c r="R396">
        <v>7.7350000000000003</v>
      </c>
      <c r="S396">
        <v>0</v>
      </c>
      <c r="T396">
        <v>0</v>
      </c>
      <c r="U396">
        <v>0</v>
      </c>
      <c r="V396">
        <v>0</v>
      </c>
      <c r="W396">
        <v>18.984000000000002</v>
      </c>
      <c r="X396">
        <v>0</v>
      </c>
      <c r="Y396">
        <v>0</v>
      </c>
      <c r="Z396">
        <v>0</v>
      </c>
      <c r="AA396">
        <v>0</v>
      </c>
      <c r="AB396">
        <v>0</v>
      </c>
      <c r="AC396">
        <v>0</v>
      </c>
      <c r="AD396">
        <v>0</v>
      </c>
      <c r="AE396">
        <v>0</v>
      </c>
      <c r="AF396">
        <v>0</v>
      </c>
      <c r="AG396">
        <v>0</v>
      </c>
      <c r="AH396">
        <v>0</v>
      </c>
      <c r="AI396">
        <v>0</v>
      </c>
      <c r="AJ396">
        <v>0</v>
      </c>
      <c r="AK396">
        <v>0</v>
      </c>
      <c r="AL396">
        <v>0.53500000000000003</v>
      </c>
      <c r="AM396">
        <v>0</v>
      </c>
      <c r="AO396">
        <v>27.254000000000001</v>
      </c>
      <c r="AP396">
        <v>27.254000000000001</v>
      </c>
      <c r="AQ396">
        <v>24.869</v>
      </c>
      <c r="AR396">
        <v>0</v>
      </c>
      <c r="AS396">
        <v>0</v>
      </c>
      <c r="AT396" s="87">
        <v>0.91248990973802002</v>
      </c>
      <c r="AV396" t="s">
        <v>629</v>
      </c>
      <c r="BA396">
        <v>0.53500000000000003</v>
      </c>
      <c r="BB396">
        <v>0</v>
      </c>
      <c r="BC396">
        <v>0</v>
      </c>
      <c r="BD396">
        <v>7.7350000000000003</v>
      </c>
      <c r="BF396">
        <v>26.719000000000001</v>
      </c>
      <c r="BI396">
        <v>0</v>
      </c>
      <c r="BJ396">
        <v>0</v>
      </c>
      <c r="BK396">
        <v>26.719000000000001</v>
      </c>
      <c r="BL396">
        <v>0</v>
      </c>
      <c r="BM396">
        <v>0.53500000000000003</v>
      </c>
      <c r="BN396">
        <v>0</v>
      </c>
      <c r="BO396">
        <v>0.61199999999999999</v>
      </c>
      <c r="BP396">
        <v>0</v>
      </c>
      <c r="BQ396" t="s">
        <v>625</v>
      </c>
      <c r="BR396" t="s">
        <v>625</v>
      </c>
      <c r="BS396">
        <v>27.254000000000001</v>
      </c>
      <c r="BV396" s="87">
        <v>0</v>
      </c>
      <c r="BW396" s="87">
        <v>1.2013649372569163E-2</v>
      </c>
      <c r="BX396" s="87">
        <v>0.98798635062743079</v>
      </c>
      <c r="BY396" s="87">
        <v>0</v>
      </c>
      <c r="CA396" s="87">
        <v>1</v>
      </c>
      <c r="CD396">
        <v>0</v>
      </c>
      <c r="CG396" s="87">
        <v>0</v>
      </c>
      <c r="CH396" s="102">
        <v>0</v>
      </c>
    </row>
    <row r="397" spans="1:86" x14ac:dyDescent="0.35">
      <c r="A397" t="s">
        <v>438</v>
      </c>
      <c r="B397" t="s">
        <v>446</v>
      </c>
      <c r="C397">
        <v>0</v>
      </c>
      <c r="D397">
        <v>1.52</v>
      </c>
      <c r="E397">
        <v>0</v>
      </c>
      <c r="F397">
        <v>0</v>
      </c>
      <c r="G397">
        <v>0</v>
      </c>
      <c r="H397">
        <v>0</v>
      </c>
      <c r="I397">
        <v>0</v>
      </c>
      <c r="J397">
        <v>0</v>
      </c>
      <c r="K397">
        <v>0</v>
      </c>
      <c r="L397">
        <v>0</v>
      </c>
      <c r="M397">
        <v>0</v>
      </c>
      <c r="N397">
        <v>0</v>
      </c>
      <c r="O397">
        <v>0</v>
      </c>
      <c r="P397">
        <v>0</v>
      </c>
      <c r="Q397">
        <v>0</v>
      </c>
      <c r="R397">
        <v>17.399999999999999</v>
      </c>
      <c r="S397">
        <v>0</v>
      </c>
      <c r="T397">
        <v>0</v>
      </c>
      <c r="U397">
        <v>0</v>
      </c>
      <c r="V397">
        <v>0</v>
      </c>
      <c r="W397">
        <v>0</v>
      </c>
      <c r="X397">
        <v>0</v>
      </c>
      <c r="Y397">
        <v>0</v>
      </c>
      <c r="Z397">
        <v>0</v>
      </c>
      <c r="AA397">
        <v>0</v>
      </c>
      <c r="AB397">
        <v>0</v>
      </c>
      <c r="AC397">
        <v>0</v>
      </c>
      <c r="AD397">
        <v>0</v>
      </c>
      <c r="AE397">
        <v>0</v>
      </c>
      <c r="AF397">
        <v>0</v>
      </c>
      <c r="AG397">
        <v>0</v>
      </c>
      <c r="AH397">
        <v>0</v>
      </c>
      <c r="AI397">
        <v>0</v>
      </c>
      <c r="AJ397">
        <v>0</v>
      </c>
      <c r="AK397">
        <v>0</v>
      </c>
      <c r="AL397">
        <v>0.14000000000000001</v>
      </c>
      <c r="AM397">
        <v>0</v>
      </c>
      <c r="AO397">
        <v>19.059999999999999</v>
      </c>
      <c r="AP397">
        <v>19.059999999999999</v>
      </c>
      <c r="AQ397">
        <v>12.597</v>
      </c>
      <c r="AR397">
        <v>0</v>
      </c>
      <c r="AS397">
        <v>0</v>
      </c>
      <c r="AT397" s="87">
        <v>0.66091290661070301</v>
      </c>
      <c r="AV397" t="s">
        <v>629</v>
      </c>
      <c r="BA397">
        <v>0.14000000000000001</v>
      </c>
      <c r="BB397">
        <v>0</v>
      </c>
      <c r="BC397">
        <v>0</v>
      </c>
      <c r="BD397">
        <v>17.399999999999999</v>
      </c>
      <c r="BF397">
        <v>17.399999999999999</v>
      </c>
      <c r="BI397">
        <v>1.52</v>
      </c>
      <c r="BJ397">
        <v>0</v>
      </c>
      <c r="BK397">
        <v>17.399999999999999</v>
      </c>
      <c r="BL397">
        <v>0</v>
      </c>
      <c r="BM397">
        <v>0.14000000000000001</v>
      </c>
      <c r="BN397">
        <v>0</v>
      </c>
      <c r="BO397">
        <v>0.61199999999999999</v>
      </c>
      <c r="BP397">
        <v>0</v>
      </c>
      <c r="BQ397" t="s">
        <v>625</v>
      </c>
      <c r="BR397" t="s">
        <v>625</v>
      </c>
      <c r="BS397">
        <v>19.059999999999999</v>
      </c>
      <c r="BV397" s="87">
        <v>7.9748163693599161E-2</v>
      </c>
      <c r="BW397" s="87">
        <v>4.4952780692549847E-3</v>
      </c>
      <c r="BX397" s="87">
        <v>0.91575655823714586</v>
      </c>
      <c r="BY397" s="87">
        <v>0</v>
      </c>
      <c r="CA397" s="87">
        <v>1</v>
      </c>
      <c r="CD397">
        <v>7.9748200000000005E-2</v>
      </c>
      <c r="CG397" s="87">
        <v>3.6306400844066111E-8</v>
      </c>
      <c r="CH397" s="102">
        <v>0</v>
      </c>
    </row>
    <row r="398" spans="1:86" x14ac:dyDescent="0.35">
      <c r="A398" t="s">
        <v>438</v>
      </c>
      <c r="B398" t="s">
        <v>450</v>
      </c>
      <c r="C398">
        <v>0</v>
      </c>
      <c r="D398">
        <v>0</v>
      </c>
      <c r="E398">
        <v>0</v>
      </c>
      <c r="F398">
        <v>0</v>
      </c>
      <c r="G398">
        <v>0</v>
      </c>
      <c r="H398">
        <v>0</v>
      </c>
      <c r="I398">
        <v>0</v>
      </c>
      <c r="J398">
        <v>0</v>
      </c>
      <c r="K398">
        <v>0</v>
      </c>
      <c r="L398">
        <v>0</v>
      </c>
      <c r="M398">
        <v>0</v>
      </c>
      <c r="N398">
        <v>0</v>
      </c>
      <c r="O398">
        <v>0</v>
      </c>
      <c r="P398">
        <v>0</v>
      </c>
      <c r="Q398">
        <v>0</v>
      </c>
      <c r="R398">
        <v>2.5</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0.02</v>
      </c>
      <c r="AM398">
        <v>0</v>
      </c>
      <c r="AO398">
        <v>2.52</v>
      </c>
      <c r="AP398">
        <v>2.52</v>
      </c>
      <c r="AQ398">
        <v>1.623</v>
      </c>
      <c r="AR398">
        <v>0</v>
      </c>
      <c r="AS398">
        <v>0</v>
      </c>
      <c r="AT398" s="87">
        <v>0.64404761904761909</v>
      </c>
      <c r="AV398" t="s">
        <v>629</v>
      </c>
      <c r="BA398">
        <v>0.02</v>
      </c>
      <c r="BB398">
        <v>0</v>
      </c>
      <c r="BC398">
        <v>0</v>
      </c>
      <c r="BD398">
        <v>2.5</v>
      </c>
      <c r="BF398">
        <v>2.5</v>
      </c>
      <c r="BI398">
        <v>0</v>
      </c>
      <c r="BJ398">
        <v>0</v>
      </c>
      <c r="BK398">
        <v>2.5</v>
      </c>
      <c r="BL398">
        <v>0</v>
      </c>
      <c r="BM398">
        <v>0.02</v>
      </c>
      <c r="BN398">
        <v>0</v>
      </c>
      <c r="BO398">
        <v>0.61199999999999999</v>
      </c>
      <c r="BP398">
        <v>0</v>
      </c>
      <c r="BQ398" t="s">
        <v>625</v>
      </c>
      <c r="BR398" t="s">
        <v>625</v>
      </c>
      <c r="BS398">
        <v>2.52</v>
      </c>
      <c r="BV398" s="87">
        <v>0</v>
      </c>
      <c r="BW398" s="87">
        <v>4.8571428571428576E-3</v>
      </c>
      <c r="BX398" s="87">
        <v>0.99514285714285722</v>
      </c>
      <c r="BY398" s="87">
        <v>0</v>
      </c>
      <c r="CA398" s="87">
        <v>1</v>
      </c>
      <c r="CD398">
        <v>0</v>
      </c>
      <c r="CG398" s="87">
        <v>0</v>
      </c>
      <c r="CH398" s="102">
        <v>0</v>
      </c>
    </row>
    <row r="399" spans="1:86" x14ac:dyDescent="0.35">
      <c r="A399" t="s">
        <v>438</v>
      </c>
      <c r="B399" t="s">
        <v>447</v>
      </c>
      <c r="C399">
        <v>0</v>
      </c>
      <c r="D399">
        <v>10.4</v>
      </c>
      <c r="E399">
        <v>0</v>
      </c>
      <c r="F399">
        <v>9.6</v>
      </c>
      <c r="G399">
        <v>0</v>
      </c>
      <c r="H399">
        <v>0</v>
      </c>
      <c r="I399">
        <v>993.92200000000003</v>
      </c>
      <c r="J399">
        <v>0</v>
      </c>
      <c r="K399">
        <v>0</v>
      </c>
      <c r="L399">
        <v>98.4</v>
      </c>
      <c r="M399">
        <v>27.7</v>
      </c>
      <c r="N399">
        <v>128.9</v>
      </c>
      <c r="O399">
        <v>0</v>
      </c>
      <c r="P399">
        <v>0</v>
      </c>
      <c r="Q399">
        <v>2.67536</v>
      </c>
      <c r="R399">
        <v>0</v>
      </c>
      <c r="S399">
        <v>0</v>
      </c>
      <c r="T399">
        <v>0</v>
      </c>
      <c r="U399">
        <v>0</v>
      </c>
      <c r="V399">
        <v>0</v>
      </c>
      <c r="W399">
        <v>14.4</v>
      </c>
      <c r="X399">
        <v>0</v>
      </c>
      <c r="Y399">
        <v>0</v>
      </c>
      <c r="Z399">
        <v>0</v>
      </c>
      <c r="AA399">
        <v>0</v>
      </c>
      <c r="AB399">
        <v>0</v>
      </c>
      <c r="AC399">
        <v>0</v>
      </c>
      <c r="AD399">
        <v>0</v>
      </c>
      <c r="AE399">
        <v>0</v>
      </c>
      <c r="AF399">
        <v>40.700000000000003</v>
      </c>
      <c r="AG399">
        <v>27.2</v>
      </c>
      <c r="AH399">
        <v>97.7</v>
      </c>
      <c r="AI399">
        <v>202.79</v>
      </c>
      <c r="AJ399">
        <v>50.7</v>
      </c>
      <c r="AK399">
        <v>0</v>
      </c>
      <c r="AL399">
        <v>56.823099999999997</v>
      </c>
      <c r="AM399">
        <v>0</v>
      </c>
      <c r="AO399">
        <v>1761.9104600000005</v>
      </c>
      <c r="AP399">
        <v>1761.9104600000005</v>
      </c>
      <c r="AQ399">
        <v>1186.54</v>
      </c>
      <c r="AR399">
        <v>0</v>
      </c>
      <c r="AS399">
        <v>0</v>
      </c>
      <c r="AT399" s="87">
        <v>0.67343944368205844</v>
      </c>
      <c r="AV399" t="s">
        <v>629</v>
      </c>
      <c r="BA399">
        <v>124.7231</v>
      </c>
      <c r="BB399">
        <v>0</v>
      </c>
      <c r="BC399">
        <v>159.27536000000001</v>
      </c>
      <c r="BD399">
        <v>0</v>
      </c>
      <c r="BF399">
        <v>272.07535999999999</v>
      </c>
      <c r="BI399">
        <v>20</v>
      </c>
      <c r="BJ399">
        <v>0</v>
      </c>
      <c r="BK399">
        <v>173.67536000000001</v>
      </c>
      <c r="BL399">
        <v>1443.5120000000002</v>
      </c>
      <c r="BM399">
        <v>124.7231</v>
      </c>
      <c r="BN399">
        <v>0</v>
      </c>
      <c r="BO399">
        <v>0.61199999999999999</v>
      </c>
      <c r="BP399">
        <v>0</v>
      </c>
      <c r="BQ399" t="s">
        <v>625</v>
      </c>
      <c r="BR399" t="s">
        <v>625</v>
      </c>
      <c r="BS399">
        <v>1761.9104600000001</v>
      </c>
      <c r="BV399" s="87">
        <v>1.1351314640586219E-2</v>
      </c>
      <c r="BW399" s="87">
        <v>4.3322597222108544E-2</v>
      </c>
      <c r="BX399" s="87">
        <v>0.12603814316421053</v>
      </c>
      <c r="BY399" s="87">
        <v>0.81928794497309476</v>
      </c>
      <c r="CA399" s="87">
        <v>1</v>
      </c>
      <c r="CD399">
        <v>1.13513E-2</v>
      </c>
      <c r="CG399" s="87">
        <v>-1.4640586219055729E-8</v>
      </c>
      <c r="CH399" s="102">
        <v>0</v>
      </c>
    </row>
    <row r="400" spans="1:86" x14ac:dyDescent="0.35">
      <c r="A400" t="s">
        <v>438</v>
      </c>
      <c r="B400" t="s">
        <v>449</v>
      </c>
      <c r="C400">
        <v>0</v>
      </c>
      <c r="D400">
        <v>0</v>
      </c>
      <c r="E400">
        <v>0</v>
      </c>
      <c r="F400">
        <v>0</v>
      </c>
      <c r="G400">
        <v>0</v>
      </c>
      <c r="H400">
        <v>0</v>
      </c>
      <c r="I400">
        <v>0</v>
      </c>
      <c r="J400">
        <v>0</v>
      </c>
      <c r="K400">
        <v>0</v>
      </c>
      <c r="L400">
        <v>0</v>
      </c>
      <c r="M400">
        <v>0</v>
      </c>
      <c r="N400">
        <v>101.3</v>
      </c>
      <c r="O400">
        <v>0</v>
      </c>
      <c r="P400">
        <v>0</v>
      </c>
      <c r="Q400">
        <v>0</v>
      </c>
      <c r="R400">
        <v>187.5</v>
      </c>
      <c r="S400">
        <v>0</v>
      </c>
      <c r="T400">
        <v>0</v>
      </c>
      <c r="U400">
        <v>0</v>
      </c>
      <c r="V400">
        <v>0</v>
      </c>
      <c r="W400">
        <v>0</v>
      </c>
      <c r="X400">
        <v>0</v>
      </c>
      <c r="Y400">
        <v>0</v>
      </c>
      <c r="Z400">
        <v>0</v>
      </c>
      <c r="AA400">
        <v>0</v>
      </c>
      <c r="AB400">
        <v>0</v>
      </c>
      <c r="AC400">
        <v>0</v>
      </c>
      <c r="AD400">
        <v>0</v>
      </c>
      <c r="AE400">
        <v>0</v>
      </c>
      <c r="AF400">
        <v>0</v>
      </c>
      <c r="AG400">
        <v>0</v>
      </c>
      <c r="AH400">
        <v>0</v>
      </c>
      <c r="AI400">
        <v>0</v>
      </c>
      <c r="AJ400">
        <v>0</v>
      </c>
      <c r="AK400">
        <v>0</v>
      </c>
      <c r="AL400">
        <v>12.6</v>
      </c>
      <c r="AM400">
        <v>0</v>
      </c>
      <c r="AO400">
        <v>301.40000000000003</v>
      </c>
      <c r="AP400">
        <v>301.40000000000003</v>
      </c>
      <c r="AQ400">
        <v>248.786</v>
      </c>
      <c r="AR400">
        <v>0</v>
      </c>
      <c r="AS400">
        <v>0</v>
      </c>
      <c r="AT400" s="87">
        <v>0.82543463835434627</v>
      </c>
      <c r="AV400" t="s">
        <v>629</v>
      </c>
      <c r="BA400">
        <v>12.6</v>
      </c>
      <c r="BB400">
        <v>0</v>
      </c>
      <c r="BC400">
        <v>101.3</v>
      </c>
      <c r="BD400">
        <v>187.5</v>
      </c>
      <c r="BF400">
        <v>288.8</v>
      </c>
      <c r="BI400">
        <v>0</v>
      </c>
      <c r="BJ400">
        <v>0</v>
      </c>
      <c r="BK400">
        <v>288.8</v>
      </c>
      <c r="BL400">
        <v>0</v>
      </c>
      <c r="BM400">
        <v>12.6</v>
      </c>
      <c r="BN400">
        <v>0</v>
      </c>
      <c r="BO400">
        <v>0.61199999999999999</v>
      </c>
      <c r="BP400">
        <v>0</v>
      </c>
      <c r="BQ400" t="s">
        <v>625</v>
      </c>
      <c r="BR400" t="s">
        <v>625</v>
      </c>
      <c r="BS400">
        <v>301.40000000000003</v>
      </c>
      <c r="BV400" s="87">
        <v>0</v>
      </c>
      <c r="BW400" s="87">
        <v>2.5584605175846049E-2</v>
      </c>
      <c r="BX400" s="87">
        <v>0.97441539482415385</v>
      </c>
      <c r="BY400" s="87">
        <v>0</v>
      </c>
      <c r="CA400" s="87">
        <v>0.99999999999999989</v>
      </c>
      <c r="CD400">
        <v>0</v>
      </c>
      <c r="CG400" s="87">
        <v>0</v>
      </c>
      <c r="CH400" s="102">
        <v>0</v>
      </c>
    </row>
    <row r="401" spans="1:86" x14ac:dyDescent="0.35">
      <c r="A401" t="s">
        <v>438</v>
      </c>
      <c r="B401" t="s">
        <v>448</v>
      </c>
      <c r="C401">
        <v>0</v>
      </c>
      <c r="D401">
        <v>0</v>
      </c>
      <c r="E401">
        <v>0</v>
      </c>
      <c r="F401">
        <v>0</v>
      </c>
      <c r="G401">
        <v>0</v>
      </c>
      <c r="H401">
        <v>0</v>
      </c>
      <c r="I401">
        <v>0</v>
      </c>
      <c r="J401">
        <v>0</v>
      </c>
      <c r="K401">
        <v>0</v>
      </c>
      <c r="L401">
        <v>0</v>
      </c>
      <c r="M401">
        <v>0</v>
      </c>
      <c r="N401">
        <v>0</v>
      </c>
      <c r="O401">
        <v>0</v>
      </c>
      <c r="P401">
        <v>0</v>
      </c>
      <c r="Q401">
        <v>0</v>
      </c>
      <c r="R401">
        <v>0</v>
      </c>
      <c r="S401">
        <v>0</v>
      </c>
      <c r="T401">
        <v>0</v>
      </c>
      <c r="U401">
        <v>0</v>
      </c>
      <c r="V401">
        <v>0</v>
      </c>
      <c r="W401">
        <v>18.510999999999999</v>
      </c>
      <c r="X401">
        <v>0</v>
      </c>
      <c r="Y401">
        <v>0.377</v>
      </c>
      <c r="Z401">
        <v>0</v>
      </c>
      <c r="AA401">
        <v>0</v>
      </c>
      <c r="AB401">
        <v>0</v>
      </c>
      <c r="AC401">
        <v>0</v>
      </c>
      <c r="AD401">
        <v>0</v>
      </c>
      <c r="AE401">
        <v>0</v>
      </c>
      <c r="AF401">
        <v>0</v>
      </c>
      <c r="AG401">
        <v>0</v>
      </c>
      <c r="AH401">
        <v>0</v>
      </c>
      <c r="AI401">
        <v>0</v>
      </c>
      <c r="AJ401">
        <v>155.99799999999999</v>
      </c>
      <c r="AK401">
        <v>0</v>
      </c>
      <c r="AL401">
        <v>1.367</v>
      </c>
      <c r="AM401">
        <v>9.1449999999999996</v>
      </c>
      <c r="AO401">
        <v>176.25299999999999</v>
      </c>
      <c r="AP401">
        <v>185.398</v>
      </c>
      <c r="AQ401">
        <v>160.66499999999999</v>
      </c>
      <c r="AR401">
        <v>30.536000000000001</v>
      </c>
      <c r="AS401">
        <v>30.536000000000001</v>
      </c>
      <c r="AT401" s="87">
        <v>0.86659510890085112</v>
      </c>
      <c r="AV401" t="s">
        <v>629</v>
      </c>
      <c r="BA401">
        <v>1.367</v>
      </c>
      <c r="BB401">
        <v>0</v>
      </c>
      <c r="BC401">
        <v>0</v>
      </c>
      <c r="BD401">
        <v>0</v>
      </c>
      <c r="BF401">
        <v>18.887999999999998</v>
      </c>
      <c r="BI401">
        <v>0</v>
      </c>
      <c r="BJ401">
        <v>0</v>
      </c>
      <c r="BK401">
        <v>18.887999999999998</v>
      </c>
      <c r="BL401">
        <v>155.99799999999999</v>
      </c>
      <c r="BM401">
        <v>1.367</v>
      </c>
      <c r="BN401">
        <v>0</v>
      </c>
      <c r="BO401">
        <v>0.61199999999999999</v>
      </c>
      <c r="BP401">
        <v>9.1449999999999996</v>
      </c>
      <c r="BQ401">
        <v>0</v>
      </c>
      <c r="BR401" t="s">
        <v>625</v>
      </c>
      <c r="BS401">
        <v>185.398</v>
      </c>
      <c r="BV401" s="87">
        <v>0</v>
      </c>
      <c r="BW401" s="87">
        <v>5.3838790062460215E-2</v>
      </c>
      <c r="BX401" s="87">
        <v>0.10473897237294899</v>
      </c>
      <c r="BY401" s="87">
        <v>0.84142223756459078</v>
      </c>
      <c r="CA401" s="87">
        <v>1</v>
      </c>
      <c r="CD401">
        <v>0</v>
      </c>
      <c r="CG401" s="87">
        <v>0</v>
      </c>
      <c r="CH401" s="102">
        <v>0</v>
      </c>
    </row>
    <row r="402" spans="1:86" x14ac:dyDescent="0.35">
      <c r="A402" t="s">
        <v>456</v>
      </c>
      <c r="B402" t="s">
        <v>457</v>
      </c>
      <c r="C402">
        <v>0</v>
      </c>
      <c r="D402">
        <v>0</v>
      </c>
      <c r="E402">
        <v>0</v>
      </c>
      <c r="F402">
        <v>0</v>
      </c>
      <c r="G402">
        <v>0</v>
      </c>
      <c r="H402">
        <v>0</v>
      </c>
      <c r="I402">
        <v>0</v>
      </c>
      <c r="J402">
        <v>0</v>
      </c>
      <c r="K402">
        <v>0</v>
      </c>
      <c r="L402">
        <v>0</v>
      </c>
      <c r="M402">
        <v>0</v>
      </c>
      <c r="N402">
        <v>0</v>
      </c>
      <c r="O402">
        <v>0</v>
      </c>
      <c r="P402">
        <v>0</v>
      </c>
      <c r="Q402">
        <v>4.83908</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8.5000000000000006E-2</v>
      </c>
      <c r="AM402">
        <v>0</v>
      </c>
      <c r="AO402">
        <v>4.92408</v>
      </c>
      <c r="AP402">
        <v>4.92408</v>
      </c>
      <c r="AQ402">
        <v>3.2930000000000001</v>
      </c>
      <c r="AR402">
        <v>0</v>
      </c>
      <c r="AS402">
        <v>0</v>
      </c>
      <c r="AT402" s="87">
        <v>0.66875436629786689</v>
      </c>
      <c r="AV402" t="s">
        <v>629</v>
      </c>
      <c r="BA402">
        <v>8.5000000000000006E-2</v>
      </c>
      <c r="BB402">
        <v>0</v>
      </c>
      <c r="BC402">
        <v>4.83908</v>
      </c>
      <c r="BD402">
        <v>0</v>
      </c>
      <c r="BF402">
        <v>4.83908</v>
      </c>
      <c r="BI402">
        <v>0</v>
      </c>
      <c r="BJ402">
        <v>0</v>
      </c>
      <c r="BK402">
        <v>4.83908</v>
      </c>
      <c r="BL402">
        <v>0</v>
      </c>
      <c r="BM402">
        <v>8.5000000000000006E-2</v>
      </c>
      <c r="BN402">
        <v>0</v>
      </c>
      <c r="BO402">
        <v>0</v>
      </c>
      <c r="BP402">
        <v>0</v>
      </c>
      <c r="BQ402" t="s">
        <v>625</v>
      </c>
      <c r="BR402" t="s">
        <v>625</v>
      </c>
      <c r="BS402">
        <v>4.92408</v>
      </c>
      <c r="BV402" s="87">
        <v>0</v>
      </c>
      <c r="BW402" s="87">
        <v>0</v>
      </c>
      <c r="BX402" s="87">
        <v>1</v>
      </c>
      <c r="BY402" s="87">
        <v>0</v>
      </c>
      <c r="CA402" s="87">
        <v>1</v>
      </c>
      <c r="CD402">
        <v>0</v>
      </c>
      <c r="CG402" s="87">
        <v>0</v>
      </c>
      <c r="CH402" s="102">
        <v>0</v>
      </c>
    </row>
    <row r="403" spans="1:86" x14ac:dyDescent="0.35">
      <c r="A403" t="s">
        <v>456</v>
      </c>
      <c r="B403" t="s">
        <v>458</v>
      </c>
      <c r="C403">
        <v>0</v>
      </c>
      <c r="D403">
        <v>0</v>
      </c>
      <c r="E403">
        <v>0</v>
      </c>
      <c r="F403">
        <v>0</v>
      </c>
      <c r="G403">
        <v>0</v>
      </c>
      <c r="H403">
        <v>0</v>
      </c>
      <c r="I403">
        <v>0</v>
      </c>
      <c r="J403">
        <v>0</v>
      </c>
      <c r="K403">
        <v>0</v>
      </c>
      <c r="L403">
        <v>0</v>
      </c>
      <c r="M403">
        <v>0</v>
      </c>
      <c r="N403">
        <v>0</v>
      </c>
      <c r="O403">
        <v>0</v>
      </c>
      <c r="P403">
        <v>0.66</v>
      </c>
      <c r="Q403">
        <v>4.3899999999999997</v>
      </c>
      <c r="R403">
        <v>0</v>
      </c>
      <c r="S403">
        <v>0</v>
      </c>
      <c r="T403">
        <v>0</v>
      </c>
      <c r="U403">
        <v>0</v>
      </c>
      <c r="V403">
        <v>0</v>
      </c>
      <c r="W403">
        <v>0.47</v>
      </c>
      <c r="X403">
        <v>0</v>
      </c>
      <c r="Y403">
        <v>0</v>
      </c>
      <c r="Z403">
        <v>0</v>
      </c>
      <c r="AA403">
        <v>0</v>
      </c>
      <c r="AB403">
        <v>0</v>
      </c>
      <c r="AC403">
        <v>0</v>
      </c>
      <c r="AD403">
        <v>0</v>
      </c>
      <c r="AE403">
        <v>0</v>
      </c>
      <c r="AF403">
        <v>0</v>
      </c>
      <c r="AG403">
        <v>0</v>
      </c>
      <c r="AH403">
        <v>0</v>
      </c>
      <c r="AI403">
        <v>0</v>
      </c>
      <c r="AJ403">
        <v>0</v>
      </c>
      <c r="AK403">
        <v>0</v>
      </c>
      <c r="AL403">
        <v>0.11</v>
      </c>
      <c r="AM403">
        <v>0</v>
      </c>
      <c r="AO403">
        <v>5.63</v>
      </c>
      <c r="AP403">
        <v>5.63</v>
      </c>
      <c r="AQ403">
        <v>4.28</v>
      </c>
      <c r="AR403">
        <v>0</v>
      </c>
      <c r="AS403">
        <v>0</v>
      </c>
      <c r="AT403" s="87">
        <v>0.76021314387211369</v>
      </c>
      <c r="AV403" t="s">
        <v>629</v>
      </c>
      <c r="BA403">
        <v>0.11</v>
      </c>
      <c r="BB403">
        <v>0</v>
      </c>
      <c r="BC403">
        <v>5.05</v>
      </c>
      <c r="BD403">
        <v>0</v>
      </c>
      <c r="BF403">
        <v>5.52</v>
      </c>
      <c r="BI403">
        <v>0</v>
      </c>
      <c r="BJ403">
        <v>0</v>
      </c>
      <c r="BK403">
        <v>5.52</v>
      </c>
      <c r="BL403">
        <v>0</v>
      </c>
      <c r="BM403">
        <v>0.11</v>
      </c>
      <c r="BN403">
        <v>0</v>
      </c>
      <c r="BO403">
        <v>0</v>
      </c>
      <c r="BP403">
        <v>0</v>
      </c>
      <c r="BQ403" t="s">
        <v>625</v>
      </c>
      <c r="BR403" t="s">
        <v>625</v>
      </c>
      <c r="BS403">
        <v>5.63</v>
      </c>
      <c r="BV403" s="87">
        <v>0</v>
      </c>
      <c r="BW403" s="87">
        <v>0</v>
      </c>
      <c r="BX403" s="87">
        <v>1</v>
      </c>
      <c r="BY403" s="87">
        <v>0</v>
      </c>
      <c r="CA403" s="87">
        <v>1</v>
      </c>
      <c r="CD403">
        <v>0</v>
      </c>
      <c r="CG403" s="87">
        <v>0</v>
      </c>
      <c r="CH403" s="102">
        <v>0</v>
      </c>
    </row>
    <row r="404" spans="1:86" x14ac:dyDescent="0.35">
      <c r="A404" t="s">
        <v>456</v>
      </c>
      <c r="B404" t="s">
        <v>459</v>
      </c>
      <c r="C404">
        <v>0</v>
      </c>
      <c r="D404">
        <v>0</v>
      </c>
      <c r="E404">
        <v>0</v>
      </c>
      <c r="F404">
        <v>0</v>
      </c>
      <c r="G404">
        <v>0</v>
      </c>
      <c r="H404">
        <v>0</v>
      </c>
      <c r="I404">
        <v>0</v>
      </c>
      <c r="J404">
        <v>0</v>
      </c>
      <c r="K404">
        <v>0</v>
      </c>
      <c r="L404">
        <v>0</v>
      </c>
      <c r="M404">
        <v>0</v>
      </c>
      <c r="N404">
        <v>0</v>
      </c>
      <c r="O404">
        <v>0</v>
      </c>
      <c r="P404">
        <v>0</v>
      </c>
      <c r="Q404">
        <v>8</v>
      </c>
      <c r="R404">
        <v>0</v>
      </c>
      <c r="S404">
        <v>0</v>
      </c>
      <c r="T404">
        <v>0</v>
      </c>
      <c r="U404">
        <v>0</v>
      </c>
      <c r="V404">
        <v>0</v>
      </c>
      <c r="W404">
        <v>0.2</v>
      </c>
      <c r="X404">
        <v>0</v>
      </c>
      <c r="Y404">
        <v>0</v>
      </c>
      <c r="Z404">
        <v>0</v>
      </c>
      <c r="AA404">
        <v>0</v>
      </c>
      <c r="AB404">
        <v>0</v>
      </c>
      <c r="AC404">
        <v>0</v>
      </c>
      <c r="AD404">
        <v>0</v>
      </c>
      <c r="AE404">
        <v>0</v>
      </c>
      <c r="AF404">
        <v>0</v>
      </c>
      <c r="AG404">
        <v>0</v>
      </c>
      <c r="AH404">
        <v>0</v>
      </c>
      <c r="AI404">
        <v>0</v>
      </c>
      <c r="AJ404">
        <v>0</v>
      </c>
      <c r="AK404">
        <v>0</v>
      </c>
      <c r="AL404">
        <v>0.13900000000000001</v>
      </c>
      <c r="AM404">
        <v>0</v>
      </c>
      <c r="AO404">
        <v>8.3389999999999986</v>
      </c>
      <c r="AP404">
        <v>8.3389999999999986</v>
      </c>
      <c r="AQ404">
        <v>5.194</v>
      </c>
      <c r="AR404">
        <v>0</v>
      </c>
      <c r="AS404">
        <v>0</v>
      </c>
      <c r="AT404" s="87">
        <v>0.62285645760882613</v>
      </c>
      <c r="AV404" t="s">
        <v>629</v>
      </c>
      <c r="BA404">
        <v>0.13900000000000001</v>
      </c>
      <c r="BB404">
        <v>0</v>
      </c>
      <c r="BC404">
        <v>8</v>
      </c>
      <c r="BD404">
        <v>0</v>
      </c>
      <c r="BF404">
        <v>8.1999999999999993</v>
      </c>
      <c r="BI404">
        <v>0</v>
      </c>
      <c r="BJ404">
        <v>0</v>
      </c>
      <c r="BK404">
        <v>8.1999999999999993</v>
      </c>
      <c r="BL404">
        <v>0</v>
      </c>
      <c r="BM404">
        <v>0.13900000000000001</v>
      </c>
      <c r="BN404">
        <v>0</v>
      </c>
      <c r="BO404">
        <v>0</v>
      </c>
      <c r="BP404">
        <v>0</v>
      </c>
      <c r="BQ404" t="s">
        <v>625</v>
      </c>
      <c r="BR404" t="s">
        <v>625</v>
      </c>
      <c r="BS404">
        <v>8.3389999999999986</v>
      </c>
      <c r="BV404" s="87">
        <v>0</v>
      </c>
      <c r="BW404" s="87">
        <v>0</v>
      </c>
      <c r="BX404" s="87">
        <v>1</v>
      </c>
      <c r="BY404" s="87">
        <v>0</v>
      </c>
      <c r="CA404" s="87">
        <v>1</v>
      </c>
      <c r="CD404">
        <v>0</v>
      </c>
      <c r="CG404" s="87">
        <v>0</v>
      </c>
      <c r="CH404" s="102">
        <v>0</v>
      </c>
    </row>
    <row r="405" spans="1:86" x14ac:dyDescent="0.35">
      <c r="A405" t="s">
        <v>456</v>
      </c>
      <c r="B405" t="s">
        <v>460</v>
      </c>
      <c r="C405">
        <v>0</v>
      </c>
      <c r="D405">
        <v>0</v>
      </c>
      <c r="E405">
        <v>0</v>
      </c>
      <c r="F405">
        <v>0</v>
      </c>
      <c r="G405">
        <v>0</v>
      </c>
      <c r="H405">
        <v>0</v>
      </c>
      <c r="I405">
        <v>0</v>
      </c>
      <c r="J405">
        <v>0</v>
      </c>
      <c r="K405">
        <v>0</v>
      </c>
      <c r="L405">
        <v>0</v>
      </c>
      <c r="M405">
        <v>0</v>
      </c>
      <c r="N405">
        <v>0</v>
      </c>
      <c r="O405">
        <v>0</v>
      </c>
      <c r="P405">
        <v>0</v>
      </c>
      <c r="Q405">
        <v>18.03</v>
      </c>
      <c r="R405">
        <v>0</v>
      </c>
      <c r="S405">
        <v>0</v>
      </c>
      <c r="T405">
        <v>0</v>
      </c>
      <c r="U405">
        <v>0</v>
      </c>
      <c r="V405">
        <v>0</v>
      </c>
      <c r="W405">
        <v>2.02</v>
      </c>
      <c r="X405">
        <v>0</v>
      </c>
      <c r="Y405">
        <v>0</v>
      </c>
      <c r="Z405">
        <v>0</v>
      </c>
      <c r="AA405">
        <v>0</v>
      </c>
      <c r="AB405">
        <v>0</v>
      </c>
      <c r="AC405">
        <v>0</v>
      </c>
      <c r="AD405">
        <v>0</v>
      </c>
      <c r="AE405">
        <v>0</v>
      </c>
      <c r="AF405">
        <v>0</v>
      </c>
      <c r="AG405">
        <v>0</v>
      </c>
      <c r="AH405">
        <v>0</v>
      </c>
      <c r="AI405">
        <v>0</v>
      </c>
      <c r="AJ405">
        <v>0</v>
      </c>
      <c r="AK405">
        <v>0</v>
      </c>
      <c r="AL405">
        <v>0.32400000000000001</v>
      </c>
      <c r="AM405">
        <v>0</v>
      </c>
      <c r="AO405">
        <v>20.374000000000002</v>
      </c>
      <c r="AP405">
        <v>20.374000000000002</v>
      </c>
      <c r="AQ405">
        <v>15.303000000000001</v>
      </c>
      <c r="AR405">
        <v>0</v>
      </c>
      <c r="AS405">
        <v>0</v>
      </c>
      <c r="AT405" s="87">
        <v>0.75110434867968978</v>
      </c>
      <c r="AV405" t="s">
        <v>629</v>
      </c>
      <c r="BA405">
        <v>0.32400000000000001</v>
      </c>
      <c r="BB405">
        <v>0</v>
      </c>
      <c r="BC405">
        <v>18.03</v>
      </c>
      <c r="BD405">
        <v>0</v>
      </c>
      <c r="BF405">
        <v>20.05</v>
      </c>
      <c r="BI405">
        <v>0</v>
      </c>
      <c r="BJ405">
        <v>0</v>
      </c>
      <c r="BK405">
        <v>20.05</v>
      </c>
      <c r="BL405">
        <v>0</v>
      </c>
      <c r="BM405">
        <v>0.32400000000000001</v>
      </c>
      <c r="BN405">
        <v>0</v>
      </c>
      <c r="BO405">
        <v>0</v>
      </c>
      <c r="BP405">
        <v>0</v>
      </c>
      <c r="BQ405" t="s">
        <v>625</v>
      </c>
      <c r="BR405" t="s">
        <v>625</v>
      </c>
      <c r="BS405">
        <v>20.374000000000002</v>
      </c>
      <c r="BV405" s="87">
        <v>0</v>
      </c>
      <c r="BW405" s="87">
        <v>0</v>
      </c>
      <c r="BX405" s="87">
        <v>1</v>
      </c>
      <c r="BY405" s="87">
        <v>0</v>
      </c>
      <c r="CA405" s="87">
        <v>1</v>
      </c>
      <c r="CD405">
        <v>0</v>
      </c>
      <c r="CG405" s="87">
        <v>0</v>
      </c>
      <c r="CH405" s="102">
        <v>0</v>
      </c>
    </row>
    <row r="406" spans="1:86" x14ac:dyDescent="0.35">
      <c r="A406" t="s">
        <v>456</v>
      </c>
      <c r="B406" t="s">
        <v>461</v>
      </c>
      <c r="C406">
        <v>0</v>
      </c>
      <c r="D406">
        <v>0.226436</v>
      </c>
      <c r="E406">
        <v>0</v>
      </c>
      <c r="F406">
        <v>0</v>
      </c>
      <c r="G406">
        <v>0</v>
      </c>
      <c r="H406">
        <v>0</v>
      </c>
      <c r="I406">
        <v>0</v>
      </c>
      <c r="J406">
        <v>5.66</v>
      </c>
      <c r="K406">
        <v>0</v>
      </c>
      <c r="L406">
        <v>0</v>
      </c>
      <c r="M406">
        <v>49.674199999999999</v>
      </c>
      <c r="N406">
        <v>53.387700000000002</v>
      </c>
      <c r="O406">
        <v>0</v>
      </c>
      <c r="P406">
        <v>2.28009</v>
      </c>
      <c r="Q406">
        <v>0</v>
      </c>
      <c r="R406">
        <v>0</v>
      </c>
      <c r="S406">
        <v>0</v>
      </c>
      <c r="T406">
        <v>0</v>
      </c>
      <c r="U406">
        <v>0</v>
      </c>
      <c r="V406">
        <v>0</v>
      </c>
      <c r="W406">
        <v>0.2</v>
      </c>
      <c r="X406">
        <v>0</v>
      </c>
      <c r="Y406">
        <v>0</v>
      </c>
      <c r="Z406">
        <v>0.2</v>
      </c>
      <c r="AA406">
        <v>0</v>
      </c>
      <c r="AB406">
        <v>0</v>
      </c>
      <c r="AC406">
        <v>0</v>
      </c>
      <c r="AD406">
        <v>0</v>
      </c>
      <c r="AE406">
        <v>0</v>
      </c>
      <c r="AF406">
        <v>0</v>
      </c>
      <c r="AG406">
        <v>0</v>
      </c>
      <c r="AH406">
        <v>0</v>
      </c>
      <c r="AI406">
        <v>18.649999999999999</v>
      </c>
      <c r="AJ406">
        <v>0</v>
      </c>
      <c r="AK406">
        <v>0</v>
      </c>
      <c r="AL406">
        <v>1.0531699999999999</v>
      </c>
      <c r="AM406">
        <v>0</v>
      </c>
      <c r="AO406">
        <v>131.33159600000002</v>
      </c>
      <c r="AP406">
        <v>131.33159600000002</v>
      </c>
      <c r="AQ406">
        <v>102.477</v>
      </c>
      <c r="AR406">
        <v>0</v>
      </c>
      <c r="AS406">
        <v>0</v>
      </c>
      <c r="AT406" s="87">
        <v>0.78029204792424811</v>
      </c>
      <c r="AV406" t="s">
        <v>629</v>
      </c>
      <c r="BA406">
        <v>1.0531699999999999</v>
      </c>
      <c r="BB406">
        <v>0</v>
      </c>
      <c r="BC406">
        <v>105.34199000000001</v>
      </c>
      <c r="BD406">
        <v>0</v>
      </c>
      <c r="BF406">
        <v>105.74199000000002</v>
      </c>
      <c r="BI406">
        <v>0.226436</v>
      </c>
      <c r="BJ406">
        <v>0</v>
      </c>
      <c r="BK406">
        <v>105.74199000000002</v>
      </c>
      <c r="BL406">
        <v>24.31</v>
      </c>
      <c r="BM406">
        <v>1.0531699999999999</v>
      </c>
      <c r="BN406">
        <v>0</v>
      </c>
      <c r="BO406">
        <v>0</v>
      </c>
      <c r="BP406">
        <v>0</v>
      </c>
      <c r="BQ406" t="s">
        <v>625</v>
      </c>
      <c r="BR406" t="s">
        <v>625</v>
      </c>
      <c r="BS406">
        <v>131.33159600000002</v>
      </c>
      <c r="BV406" s="87">
        <v>1.7241547875501335E-3</v>
      </c>
      <c r="BW406" s="87">
        <v>0</v>
      </c>
      <c r="BX406" s="87">
        <v>0.813171873735548</v>
      </c>
      <c r="BY406" s="87">
        <v>0.18510397147690183</v>
      </c>
      <c r="CA406" s="87">
        <v>1</v>
      </c>
      <c r="CD406">
        <v>1.72415E-3</v>
      </c>
      <c r="CG406" s="87">
        <v>-4.7875501334605081E-9</v>
      </c>
      <c r="CH406" s="102">
        <v>0</v>
      </c>
    </row>
    <row r="407" spans="1:86" x14ac:dyDescent="0.35">
      <c r="A407" t="s">
        <v>276</v>
      </c>
      <c r="B407" t="s">
        <v>277</v>
      </c>
      <c r="C407">
        <v>0</v>
      </c>
      <c r="D407">
        <v>0.121</v>
      </c>
      <c r="E407">
        <v>0</v>
      </c>
      <c r="F407">
        <v>0</v>
      </c>
      <c r="G407">
        <v>0</v>
      </c>
      <c r="H407">
        <v>0</v>
      </c>
      <c r="I407">
        <v>0</v>
      </c>
      <c r="J407">
        <v>0</v>
      </c>
      <c r="K407">
        <v>0</v>
      </c>
      <c r="L407">
        <v>0</v>
      </c>
      <c r="M407">
        <v>0</v>
      </c>
      <c r="N407">
        <v>0</v>
      </c>
      <c r="O407">
        <v>0</v>
      </c>
      <c r="P407">
        <v>0</v>
      </c>
      <c r="Q407">
        <v>0</v>
      </c>
      <c r="R407">
        <v>0.11899999999999999</v>
      </c>
      <c r="S407">
        <v>2.7229999999999999</v>
      </c>
      <c r="T407">
        <v>0</v>
      </c>
      <c r="U407">
        <v>0</v>
      </c>
      <c r="V407">
        <v>0</v>
      </c>
      <c r="W407">
        <v>0</v>
      </c>
      <c r="X407">
        <v>0</v>
      </c>
      <c r="Y407">
        <v>0</v>
      </c>
      <c r="Z407">
        <v>0</v>
      </c>
      <c r="AA407">
        <v>0</v>
      </c>
      <c r="AB407">
        <v>0</v>
      </c>
      <c r="AC407">
        <v>0</v>
      </c>
      <c r="AD407">
        <v>0</v>
      </c>
      <c r="AE407">
        <v>0</v>
      </c>
      <c r="AF407">
        <v>0</v>
      </c>
      <c r="AG407">
        <v>0</v>
      </c>
      <c r="AH407">
        <v>0</v>
      </c>
      <c r="AI407">
        <v>0</v>
      </c>
      <c r="AJ407">
        <v>0</v>
      </c>
      <c r="AK407">
        <v>0</v>
      </c>
      <c r="AL407">
        <v>5.0599999999999999E-2</v>
      </c>
      <c r="AM407">
        <v>0</v>
      </c>
      <c r="AO407">
        <v>3.0136000000000003</v>
      </c>
      <c r="AP407">
        <v>3.0136000000000003</v>
      </c>
      <c r="AQ407">
        <v>2.17</v>
      </c>
      <c r="AR407">
        <v>0</v>
      </c>
      <c r="AS407">
        <v>0</v>
      </c>
      <c r="AT407" s="87">
        <v>0.72006902044066889</v>
      </c>
      <c r="AV407" t="s">
        <v>629</v>
      </c>
      <c r="BA407">
        <v>5.0599999999999999E-2</v>
      </c>
      <c r="BB407">
        <v>0</v>
      </c>
      <c r="BC407">
        <v>0</v>
      </c>
      <c r="BD407">
        <v>2.8419999999999996</v>
      </c>
      <c r="BF407">
        <v>2.8419999999999996</v>
      </c>
      <c r="BI407">
        <v>0.121</v>
      </c>
      <c r="BJ407">
        <v>0</v>
      </c>
      <c r="BK407">
        <v>2.8419999999999996</v>
      </c>
      <c r="BL407">
        <v>0</v>
      </c>
      <c r="BM407">
        <v>5.0599999999999999E-2</v>
      </c>
      <c r="BN407">
        <v>0</v>
      </c>
      <c r="BO407">
        <v>0</v>
      </c>
      <c r="BP407">
        <v>0</v>
      </c>
      <c r="BQ407" t="s">
        <v>625</v>
      </c>
      <c r="BR407" t="s">
        <v>625</v>
      </c>
      <c r="BS407">
        <v>3.0135999999999998</v>
      </c>
      <c r="BV407" s="87">
        <v>4.0151314043005044E-2</v>
      </c>
      <c r="BW407" s="87">
        <v>0</v>
      </c>
      <c r="BX407" s="87">
        <v>0.95984868595699491</v>
      </c>
      <c r="BY407" s="87">
        <v>0</v>
      </c>
      <c r="CA407" s="87">
        <v>1</v>
      </c>
      <c r="CD407">
        <v>4.0151300000000001E-2</v>
      </c>
      <c r="CG407" s="87">
        <v>-1.404300504354028E-8</v>
      </c>
      <c r="CH407" s="102">
        <v>0</v>
      </c>
    </row>
    <row r="408" spans="1:86" x14ac:dyDescent="0.35">
      <c r="A408" t="s">
        <v>276</v>
      </c>
      <c r="B408" t="s">
        <v>278</v>
      </c>
      <c r="C408">
        <v>0</v>
      </c>
      <c r="D408">
        <v>0</v>
      </c>
      <c r="E408">
        <v>0</v>
      </c>
      <c r="F408">
        <v>0</v>
      </c>
      <c r="G408">
        <v>0</v>
      </c>
      <c r="H408">
        <v>0</v>
      </c>
      <c r="I408">
        <v>0</v>
      </c>
      <c r="J408">
        <v>0</v>
      </c>
      <c r="K408">
        <v>0</v>
      </c>
      <c r="L408">
        <v>138.471</v>
      </c>
      <c r="M408">
        <v>0</v>
      </c>
      <c r="N408">
        <v>0</v>
      </c>
      <c r="O408">
        <v>0</v>
      </c>
      <c r="P408">
        <v>0</v>
      </c>
      <c r="Q408">
        <v>0</v>
      </c>
      <c r="R408">
        <v>0</v>
      </c>
      <c r="S408">
        <v>0</v>
      </c>
      <c r="T408">
        <v>0</v>
      </c>
      <c r="U408">
        <v>0</v>
      </c>
      <c r="V408">
        <v>0</v>
      </c>
      <c r="W408">
        <v>0</v>
      </c>
      <c r="X408">
        <v>0</v>
      </c>
      <c r="Y408">
        <v>0</v>
      </c>
      <c r="Z408">
        <v>0</v>
      </c>
      <c r="AA408">
        <v>0</v>
      </c>
      <c r="AB408">
        <v>0</v>
      </c>
      <c r="AC408">
        <v>0</v>
      </c>
      <c r="AD408">
        <v>0</v>
      </c>
      <c r="AE408">
        <v>0</v>
      </c>
      <c r="AF408">
        <v>0</v>
      </c>
      <c r="AG408">
        <v>0</v>
      </c>
      <c r="AH408">
        <v>0</v>
      </c>
      <c r="AI408">
        <v>29</v>
      </c>
      <c r="AJ408">
        <v>0.35</v>
      </c>
      <c r="AK408">
        <v>0</v>
      </c>
      <c r="AL408">
        <v>4.1924200000000003</v>
      </c>
      <c r="AM408">
        <v>0</v>
      </c>
      <c r="AO408">
        <v>172.01342</v>
      </c>
      <c r="AP408">
        <v>172.01342</v>
      </c>
      <c r="AQ408">
        <v>155.80000000000001</v>
      </c>
      <c r="AR408">
        <v>0</v>
      </c>
      <c r="AS408">
        <v>0</v>
      </c>
      <c r="AT408" s="87">
        <v>0.90574328444838792</v>
      </c>
      <c r="AV408" t="s">
        <v>629</v>
      </c>
      <c r="BA408">
        <v>4.1924200000000003</v>
      </c>
      <c r="BB408">
        <v>0</v>
      </c>
      <c r="BC408">
        <v>0</v>
      </c>
      <c r="BD408">
        <v>0</v>
      </c>
      <c r="BF408">
        <v>138.471</v>
      </c>
      <c r="BI408">
        <v>0</v>
      </c>
      <c r="BJ408">
        <v>0</v>
      </c>
      <c r="BK408">
        <v>0</v>
      </c>
      <c r="BL408">
        <v>167.821</v>
      </c>
      <c r="BM408">
        <v>4.1924200000000003</v>
      </c>
      <c r="BN408">
        <v>0</v>
      </c>
      <c r="BO408">
        <v>0</v>
      </c>
      <c r="BP408">
        <v>0</v>
      </c>
      <c r="BQ408" t="s">
        <v>625</v>
      </c>
      <c r="BR408" t="s">
        <v>625</v>
      </c>
      <c r="BS408">
        <v>172.01342</v>
      </c>
      <c r="BV408" s="87">
        <v>0</v>
      </c>
      <c r="BW408" s="87">
        <v>0</v>
      </c>
      <c r="BX408" s="87">
        <v>2.4372633251521888E-2</v>
      </c>
      <c r="BY408" s="87">
        <v>0.97562736674847816</v>
      </c>
      <c r="CA408" s="87">
        <v>1</v>
      </c>
      <c r="CD408">
        <v>0</v>
      </c>
      <c r="CG408" s="87">
        <v>0</v>
      </c>
      <c r="CH408" s="102">
        <v>0</v>
      </c>
    </row>
    <row r="409" spans="1:86" x14ac:dyDescent="0.35">
      <c r="A409" t="s">
        <v>276</v>
      </c>
      <c r="B409" t="s">
        <v>279</v>
      </c>
      <c r="C409">
        <v>0</v>
      </c>
      <c r="D409">
        <v>9.4E-2</v>
      </c>
      <c r="E409">
        <v>0</v>
      </c>
      <c r="F409">
        <v>0</v>
      </c>
      <c r="G409">
        <v>0</v>
      </c>
      <c r="H409">
        <v>0</v>
      </c>
      <c r="I409">
        <v>0</v>
      </c>
      <c r="J409">
        <v>0</v>
      </c>
      <c r="K409">
        <v>0</v>
      </c>
      <c r="L409">
        <v>0</v>
      </c>
      <c r="M409">
        <v>0</v>
      </c>
      <c r="N409">
        <v>0</v>
      </c>
      <c r="O409">
        <v>17.681000000000001</v>
      </c>
      <c r="P409">
        <v>11.723000000000001</v>
      </c>
      <c r="Q409">
        <v>0</v>
      </c>
      <c r="R409">
        <v>0</v>
      </c>
      <c r="S409">
        <v>0</v>
      </c>
      <c r="T409">
        <v>0</v>
      </c>
      <c r="U409">
        <v>0</v>
      </c>
      <c r="V409">
        <v>0</v>
      </c>
      <c r="W409">
        <v>0</v>
      </c>
      <c r="X409">
        <v>0</v>
      </c>
      <c r="Y409">
        <v>0</v>
      </c>
      <c r="Z409">
        <v>0</v>
      </c>
      <c r="AA409">
        <v>0</v>
      </c>
      <c r="AB409">
        <v>0</v>
      </c>
      <c r="AC409">
        <v>0</v>
      </c>
      <c r="AD409">
        <v>0</v>
      </c>
      <c r="AE409">
        <v>0</v>
      </c>
      <c r="AF409">
        <v>0</v>
      </c>
      <c r="AG409">
        <v>0</v>
      </c>
      <c r="AH409">
        <v>0</v>
      </c>
      <c r="AI409">
        <v>1.629</v>
      </c>
      <c r="AJ409">
        <v>0</v>
      </c>
      <c r="AK409">
        <v>0</v>
      </c>
      <c r="AL409">
        <v>0.52</v>
      </c>
      <c r="AM409">
        <v>0</v>
      </c>
      <c r="AO409">
        <v>31.647000000000006</v>
      </c>
      <c r="AP409">
        <v>31.647000000000006</v>
      </c>
      <c r="AQ409">
        <v>25.78</v>
      </c>
      <c r="AR409">
        <v>0</v>
      </c>
      <c r="AS409">
        <v>0</v>
      </c>
      <c r="AT409" s="87">
        <v>0.8146111795746831</v>
      </c>
      <c r="AV409" t="s">
        <v>629</v>
      </c>
      <c r="BA409">
        <v>0.52</v>
      </c>
      <c r="BB409">
        <v>0</v>
      </c>
      <c r="BC409">
        <v>29.404000000000003</v>
      </c>
      <c r="BD409">
        <v>0</v>
      </c>
      <c r="BF409">
        <v>29.404000000000003</v>
      </c>
      <c r="BI409">
        <v>9.4E-2</v>
      </c>
      <c r="BJ409">
        <v>0</v>
      </c>
      <c r="BK409">
        <v>29.404000000000003</v>
      </c>
      <c r="BL409">
        <v>1.629</v>
      </c>
      <c r="BM409">
        <v>0.52</v>
      </c>
      <c r="BN409">
        <v>0</v>
      </c>
      <c r="BO409">
        <v>0</v>
      </c>
      <c r="BP409">
        <v>0</v>
      </c>
      <c r="BQ409" t="s">
        <v>625</v>
      </c>
      <c r="BR409" t="s">
        <v>625</v>
      </c>
      <c r="BS409">
        <v>31.647000000000006</v>
      </c>
      <c r="BV409" s="87">
        <v>2.9702657439883711E-3</v>
      </c>
      <c r="BW409" s="87">
        <v>0</v>
      </c>
      <c r="BX409" s="87">
        <v>0.94555566088412801</v>
      </c>
      <c r="BY409" s="87">
        <v>5.1474073371883582E-2</v>
      </c>
      <c r="CA409" s="87">
        <v>1</v>
      </c>
      <c r="CD409">
        <v>2.9702700000000001E-3</v>
      </c>
      <c r="CG409" s="87">
        <v>4.2560116290599193E-9</v>
      </c>
      <c r="CH409" s="102">
        <v>0</v>
      </c>
    </row>
    <row r="410" spans="1:86" x14ac:dyDescent="0.35">
      <c r="A410" t="s">
        <v>462</v>
      </c>
      <c r="B410" t="s">
        <v>468</v>
      </c>
      <c r="C410">
        <v>0</v>
      </c>
      <c r="D410">
        <v>4.7000000000000002E-3</v>
      </c>
      <c r="E410">
        <v>0</v>
      </c>
      <c r="F410">
        <v>0</v>
      </c>
      <c r="G410">
        <v>0</v>
      </c>
      <c r="H410">
        <v>0</v>
      </c>
      <c r="I410">
        <v>0</v>
      </c>
      <c r="J410">
        <v>0</v>
      </c>
      <c r="K410">
        <v>0</v>
      </c>
      <c r="L410">
        <v>0</v>
      </c>
      <c r="M410">
        <v>0</v>
      </c>
      <c r="N410">
        <v>0</v>
      </c>
      <c r="O410">
        <v>0</v>
      </c>
      <c r="P410">
        <v>0</v>
      </c>
      <c r="Q410">
        <v>0</v>
      </c>
      <c r="R410">
        <v>2.407</v>
      </c>
      <c r="S410">
        <v>0</v>
      </c>
      <c r="T410">
        <v>0</v>
      </c>
      <c r="U410">
        <v>0</v>
      </c>
      <c r="V410">
        <v>0</v>
      </c>
      <c r="W410">
        <v>0</v>
      </c>
      <c r="X410">
        <v>0</v>
      </c>
      <c r="Y410">
        <v>0</v>
      </c>
      <c r="Z410">
        <v>0</v>
      </c>
      <c r="AA410">
        <v>0</v>
      </c>
      <c r="AB410">
        <v>0</v>
      </c>
      <c r="AC410">
        <v>0</v>
      </c>
      <c r="AD410">
        <v>0</v>
      </c>
      <c r="AE410">
        <v>0</v>
      </c>
      <c r="AF410">
        <v>0</v>
      </c>
      <c r="AG410">
        <v>0</v>
      </c>
      <c r="AH410">
        <v>0</v>
      </c>
      <c r="AI410">
        <v>0</v>
      </c>
      <c r="AJ410">
        <v>0</v>
      </c>
      <c r="AK410">
        <v>0</v>
      </c>
      <c r="AL410">
        <v>5.1450000000000003E-2</v>
      </c>
      <c r="AM410">
        <v>0</v>
      </c>
      <c r="AO410">
        <v>2.4631500000000002</v>
      </c>
      <c r="AP410">
        <v>2.4631500000000002</v>
      </c>
      <c r="AQ410">
        <v>1.7150000000000001</v>
      </c>
      <c r="AR410">
        <v>0</v>
      </c>
      <c r="AS410">
        <v>0</v>
      </c>
      <c r="AT410" s="87">
        <v>0.696262915372592</v>
      </c>
      <c r="AV410" t="s">
        <v>629</v>
      </c>
      <c r="BA410">
        <v>5.1450000000000003E-2</v>
      </c>
      <c r="BB410">
        <v>0</v>
      </c>
      <c r="BC410">
        <v>0</v>
      </c>
      <c r="BD410">
        <v>2.407</v>
      </c>
      <c r="BF410">
        <v>2.407</v>
      </c>
      <c r="BI410">
        <v>4.7000000000000002E-3</v>
      </c>
      <c r="BJ410">
        <v>0</v>
      </c>
      <c r="BK410">
        <v>2.407</v>
      </c>
      <c r="BL410">
        <v>0</v>
      </c>
      <c r="BM410">
        <v>5.1450000000000003E-2</v>
      </c>
      <c r="BN410">
        <v>0</v>
      </c>
      <c r="BO410">
        <v>0</v>
      </c>
      <c r="BP410">
        <v>0</v>
      </c>
      <c r="BQ410" t="s">
        <v>625</v>
      </c>
      <c r="BR410" t="s">
        <v>625</v>
      </c>
      <c r="BS410">
        <v>2.4631500000000002</v>
      </c>
      <c r="BV410" s="87">
        <v>1.9081257739073949E-3</v>
      </c>
      <c r="BW410" s="87">
        <v>0</v>
      </c>
      <c r="BX410" s="87">
        <v>0.99809187422609258</v>
      </c>
      <c r="BY410" s="87">
        <v>0</v>
      </c>
      <c r="CA410" s="87">
        <v>1</v>
      </c>
      <c r="CD410">
        <v>1.9081300000000001E-3</v>
      </c>
      <c r="CG410" s="87">
        <v>4.2260926052042902E-9</v>
      </c>
      <c r="CH410" s="102">
        <v>0</v>
      </c>
    </row>
    <row r="411" spans="1:86" x14ac:dyDescent="0.35">
      <c r="A411" t="s">
        <v>462</v>
      </c>
      <c r="B411" t="s">
        <v>466</v>
      </c>
      <c r="C411">
        <v>0</v>
      </c>
      <c r="D411">
        <v>0.10299999999999999</v>
      </c>
      <c r="E411">
        <v>0</v>
      </c>
      <c r="F411">
        <v>0</v>
      </c>
      <c r="G411">
        <v>0</v>
      </c>
      <c r="H411">
        <v>0</v>
      </c>
      <c r="I411">
        <v>0</v>
      </c>
      <c r="J411">
        <v>0</v>
      </c>
      <c r="K411">
        <v>0</v>
      </c>
      <c r="L411">
        <v>0</v>
      </c>
      <c r="M411">
        <v>0</v>
      </c>
      <c r="N411">
        <v>0</v>
      </c>
      <c r="O411">
        <v>0</v>
      </c>
      <c r="P411">
        <v>0</v>
      </c>
      <c r="Q411">
        <v>0</v>
      </c>
      <c r="R411">
        <v>5.66</v>
      </c>
      <c r="S411">
        <v>0</v>
      </c>
      <c r="T411">
        <v>0</v>
      </c>
      <c r="U411">
        <v>0</v>
      </c>
      <c r="V411">
        <v>0</v>
      </c>
      <c r="W411">
        <v>0</v>
      </c>
      <c r="X411">
        <v>0</v>
      </c>
      <c r="Y411">
        <v>0</v>
      </c>
      <c r="Z411">
        <v>0</v>
      </c>
      <c r="AA411">
        <v>0</v>
      </c>
      <c r="AB411">
        <v>0</v>
      </c>
      <c r="AC411">
        <v>0</v>
      </c>
      <c r="AD411">
        <v>0</v>
      </c>
      <c r="AE411">
        <v>0</v>
      </c>
      <c r="AF411">
        <v>0</v>
      </c>
      <c r="AG411">
        <v>0</v>
      </c>
      <c r="AH411">
        <v>0</v>
      </c>
      <c r="AI411">
        <v>0</v>
      </c>
      <c r="AJ411">
        <v>0</v>
      </c>
      <c r="AK411">
        <v>0</v>
      </c>
      <c r="AL411">
        <v>0.13008</v>
      </c>
      <c r="AM411">
        <v>0</v>
      </c>
      <c r="AO411">
        <v>5.8930800000000003</v>
      </c>
      <c r="AP411">
        <v>5.8930800000000003</v>
      </c>
      <c r="AQ411">
        <v>4.3360000000000003</v>
      </c>
      <c r="AR411">
        <v>0</v>
      </c>
      <c r="AS411">
        <v>0</v>
      </c>
      <c r="AT411" s="87">
        <v>0.73577823481099869</v>
      </c>
      <c r="AV411" t="s">
        <v>629</v>
      </c>
      <c r="BA411">
        <v>0.13008</v>
      </c>
      <c r="BB411">
        <v>0</v>
      </c>
      <c r="BC411">
        <v>0</v>
      </c>
      <c r="BD411">
        <v>5.66</v>
      </c>
      <c r="BF411">
        <v>5.66</v>
      </c>
      <c r="BI411">
        <v>0.10299999999999999</v>
      </c>
      <c r="BJ411">
        <v>0</v>
      </c>
      <c r="BK411">
        <v>5.66</v>
      </c>
      <c r="BL411">
        <v>0</v>
      </c>
      <c r="BM411">
        <v>0.13008</v>
      </c>
      <c r="BN411">
        <v>0</v>
      </c>
      <c r="BO411">
        <v>0</v>
      </c>
      <c r="BP411">
        <v>0</v>
      </c>
      <c r="BQ411" t="s">
        <v>625</v>
      </c>
      <c r="BR411" t="s">
        <v>625</v>
      </c>
      <c r="BS411">
        <v>5.8930800000000003</v>
      </c>
      <c r="BV411" s="87">
        <v>1.7478126887807394E-2</v>
      </c>
      <c r="BW411" s="87">
        <v>0</v>
      </c>
      <c r="BX411" s="87">
        <v>0.98252187311219263</v>
      </c>
      <c r="BY411" s="87">
        <v>0</v>
      </c>
      <c r="CA411" s="87">
        <v>1</v>
      </c>
      <c r="CD411">
        <v>1.74781E-2</v>
      </c>
      <c r="CG411" s="87">
        <v>-2.6887807393766172E-8</v>
      </c>
      <c r="CH411" s="102">
        <v>0</v>
      </c>
    </row>
    <row r="412" spans="1:86" x14ac:dyDescent="0.35">
      <c r="A412" t="s">
        <v>462</v>
      </c>
      <c r="B412" t="s">
        <v>467</v>
      </c>
      <c r="C412">
        <v>0</v>
      </c>
      <c r="D412">
        <v>2.3E-2</v>
      </c>
      <c r="E412">
        <v>0</v>
      </c>
      <c r="F412">
        <v>0</v>
      </c>
      <c r="G412">
        <v>0</v>
      </c>
      <c r="H412">
        <v>0</v>
      </c>
      <c r="I412">
        <v>0</v>
      </c>
      <c r="J412">
        <v>0</v>
      </c>
      <c r="K412">
        <v>0</v>
      </c>
      <c r="L412">
        <v>0</v>
      </c>
      <c r="M412">
        <v>0</v>
      </c>
      <c r="N412">
        <v>0</v>
      </c>
      <c r="O412">
        <v>0</v>
      </c>
      <c r="P412">
        <v>0</v>
      </c>
      <c r="Q412">
        <v>0</v>
      </c>
      <c r="R412">
        <v>4.843</v>
      </c>
      <c r="S412">
        <v>0</v>
      </c>
      <c r="T412">
        <v>0</v>
      </c>
      <c r="U412">
        <v>0</v>
      </c>
      <c r="V412">
        <v>0</v>
      </c>
      <c r="W412">
        <v>0</v>
      </c>
      <c r="X412">
        <v>0</v>
      </c>
      <c r="Y412">
        <v>0</v>
      </c>
      <c r="Z412">
        <v>0</v>
      </c>
      <c r="AA412">
        <v>0</v>
      </c>
      <c r="AB412">
        <v>0</v>
      </c>
      <c r="AC412">
        <v>0</v>
      </c>
      <c r="AD412">
        <v>0</v>
      </c>
      <c r="AE412">
        <v>0</v>
      </c>
      <c r="AF412">
        <v>0</v>
      </c>
      <c r="AG412">
        <v>0</v>
      </c>
      <c r="AH412">
        <v>0</v>
      </c>
      <c r="AI412">
        <v>0</v>
      </c>
      <c r="AJ412">
        <v>0</v>
      </c>
      <c r="AK412">
        <v>0</v>
      </c>
      <c r="AL412">
        <v>0.10236000000000001</v>
      </c>
      <c r="AM412">
        <v>0</v>
      </c>
      <c r="AO412">
        <v>4.9683599999999997</v>
      </c>
      <c r="AP412">
        <v>4.9683599999999997</v>
      </c>
      <c r="AQ412">
        <v>3.4119999999999999</v>
      </c>
      <c r="AR412">
        <v>0</v>
      </c>
      <c r="AS412">
        <v>0</v>
      </c>
      <c r="AT412" s="87">
        <v>0.68674572696020419</v>
      </c>
      <c r="AV412" t="s">
        <v>629</v>
      </c>
      <c r="BA412">
        <v>0.10236000000000001</v>
      </c>
      <c r="BB412">
        <v>0</v>
      </c>
      <c r="BC412">
        <v>0</v>
      </c>
      <c r="BD412">
        <v>4.843</v>
      </c>
      <c r="BF412">
        <v>4.843</v>
      </c>
      <c r="BI412">
        <v>2.3E-2</v>
      </c>
      <c r="BJ412">
        <v>0</v>
      </c>
      <c r="BK412">
        <v>4.843</v>
      </c>
      <c r="BL412">
        <v>0</v>
      </c>
      <c r="BM412">
        <v>0.10236000000000001</v>
      </c>
      <c r="BN412">
        <v>0</v>
      </c>
      <c r="BO412">
        <v>0</v>
      </c>
      <c r="BP412">
        <v>0</v>
      </c>
      <c r="BQ412" t="s">
        <v>625</v>
      </c>
      <c r="BR412" t="s">
        <v>625</v>
      </c>
      <c r="BS412">
        <v>4.9683599999999997</v>
      </c>
      <c r="BV412" s="87">
        <v>4.6292941735300991E-3</v>
      </c>
      <c r="BW412" s="87">
        <v>0</v>
      </c>
      <c r="BX412" s="87">
        <v>0.99537070582646991</v>
      </c>
      <c r="BY412" s="87">
        <v>0</v>
      </c>
      <c r="CA412" s="87">
        <v>1</v>
      </c>
      <c r="CD412">
        <v>4.6292900000000003E-3</v>
      </c>
      <c r="CG412" s="87">
        <v>-4.1735300987735813E-9</v>
      </c>
      <c r="CH412" s="102">
        <v>0</v>
      </c>
    </row>
    <row r="413" spans="1:86" x14ac:dyDescent="0.35">
      <c r="A413" t="s">
        <v>462</v>
      </c>
      <c r="B413" t="s">
        <v>465</v>
      </c>
      <c r="C413">
        <v>0</v>
      </c>
      <c r="D413">
        <v>1.9E-2</v>
      </c>
      <c r="E413">
        <v>0</v>
      </c>
      <c r="F413">
        <v>0</v>
      </c>
      <c r="G413">
        <v>0</v>
      </c>
      <c r="H413">
        <v>0</v>
      </c>
      <c r="I413">
        <v>0</v>
      </c>
      <c r="J413">
        <v>0</v>
      </c>
      <c r="K413">
        <v>0</v>
      </c>
      <c r="L413">
        <v>0</v>
      </c>
      <c r="M413">
        <v>0</v>
      </c>
      <c r="N413">
        <v>0</v>
      </c>
      <c r="O413">
        <v>0</v>
      </c>
      <c r="P413">
        <v>0</v>
      </c>
      <c r="Q413">
        <v>0</v>
      </c>
      <c r="R413">
        <v>0.81</v>
      </c>
      <c r="S413">
        <v>0</v>
      </c>
      <c r="T413">
        <v>0</v>
      </c>
      <c r="U413">
        <v>0</v>
      </c>
      <c r="V413">
        <v>0</v>
      </c>
      <c r="W413">
        <v>0</v>
      </c>
      <c r="X413">
        <v>0</v>
      </c>
      <c r="Y413">
        <v>0</v>
      </c>
      <c r="Z413">
        <v>0</v>
      </c>
      <c r="AA413">
        <v>0</v>
      </c>
      <c r="AB413">
        <v>0</v>
      </c>
      <c r="AC413">
        <v>0</v>
      </c>
      <c r="AD413">
        <v>0</v>
      </c>
      <c r="AE413">
        <v>0</v>
      </c>
      <c r="AF413">
        <v>0</v>
      </c>
      <c r="AG413">
        <v>0</v>
      </c>
      <c r="AH413">
        <v>0</v>
      </c>
      <c r="AI413">
        <v>0</v>
      </c>
      <c r="AJ413">
        <v>0</v>
      </c>
      <c r="AK413">
        <v>0</v>
      </c>
      <c r="AL413">
        <v>1.9800000000000002E-2</v>
      </c>
      <c r="AM413">
        <v>0</v>
      </c>
      <c r="AO413">
        <v>0.84880000000000011</v>
      </c>
      <c r="AP413">
        <v>0.84880000000000011</v>
      </c>
      <c r="AQ413">
        <v>0.66</v>
      </c>
      <c r="AR413">
        <v>0</v>
      </c>
      <c r="AS413">
        <v>0</v>
      </c>
      <c r="AT413" s="87">
        <v>0.77756833176248819</v>
      </c>
      <c r="AV413" t="s">
        <v>629</v>
      </c>
      <c r="BA413">
        <v>1.9800000000000002E-2</v>
      </c>
      <c r="BB413">
        <v>0</v>
      </c>
      <c r="BC413">
        <v>0</v>
      </c>
      <c r="BD413">
        <v>0.81</v>
      </c>
      <c r="BF413">
        <v>0.81</v>
      </c>
      <c r="BI413">
        <v>1.9E-2</v>
      </c>
      <c r="BJ413">
        <v>0</v>
      </c>
      <c r="BK413">
        <v>0.81</v>
      </c>
      <c r="BL413">
        <v>0</v>
      </c>
      <c r="BM413">
        <v>1.9800000000000002E-2</v>
      </c>
      <c r="BN413">
        <v>0</v>
      </c>
      <c r="BO413">
        <v>0</v>
      </c>
      <c r="BP413">
        <v>0</v>
      </c>
      <c r="BQ413" t="s">
        <v>625</v>
      </c>
      <c r="BR413" t="s">
        <v>625</v>
      </c>
      <c r="BS413">
        <v>0.84880000000000011</v>
      </c>
      <c r="BV413" s="87">
        <v>2.2384542884071629E-2</v>
      </c>
      <c r="BW413" s="87">
        <v>0</v>
      </c>
      <c r="BX413" s="87">
        <v>0.97761545711592834</v>
      </c>
      <c r="BY413" s="87">
        <v>0</v>
      </c>
      <c r="CA413" s="87">
        <v>1</v>
      </c>
      <c r="CD413">
        <v>2.2384500000000002E-2</v>
      </c>
      <c r="CG413" s="87">
        <v>-4.288407162711394E-8</v>
      </c>
      <c r="CH413" s="102">
        <v>0</v>
      </c>
    </row>
    <row r="414" spans="1:86" x14ac:dyDescent="0.35">
      <c r="A414" t="s">
        <v>462</v>
      </c>
      <c r="B414" t="s">
        <v>463</v>
      </c>
      <c r="C414">
        <v>0</v>
      </c>
      <c r="D414">
        <v>0</v>
      </c>
      <c r="E414">
        <v>0</v>
      </c>
      <c r="F414">
        <v>0</v>
      </c>
      <c r="G414">
        <v>0</v>
      </c>
      <c r="H414">
        <v>0</v>
      </c>
      <c r="I414">
        <v>0</v>
      </c>
      <c r="J414">
        <v>0</v>
      </c>
      <c r="K414">
        <v>0</v>
      </c>
      <c r="L414">
        <v>0</v>
      </c>
      <c r="M414">
        <v>0</v>
      </c>
      <c r="N414">
        <v>0</v>
      </c>
      <c r="O414">
        <v>0</v>
      </c>
      <c r="P414">
        <v>0</v>
      </c>
      <c r="Q414">
        <v>14.0282</v>
      </c>
      <c r="R414">
        <v>0</v>
      </c>
      <c r="S414">
        <v>0</v>
      </c>
      <c r="T414">
        <v>0</v>
      </c>
      <c r="U414">
        <v>0</v>
      </c>
      <c r="V414">
        <v>0</v>
      </c>
      <c r="W414">
        <v>0</v>
      </c>
      <c r="X414">
        <v>0</v>
      </c>
      <c r="Y414">
        <v>0</v>
      </c>
      <c r="Z414">
        <v>0</v>
      </c>
      <c r="AA414">
        <v>0</v>
      </c>
      <c r="AB414">
        <v>0</v>
      </c>
      <c r="AC414">
        <v>0</v>
      </c>
      <c r="AD414">
        <v>0</v>
      </c>
      <c r="AE414">
        <v>0</v>
      </c>
      <c r="AF414">
        <v>0</v>
      </c>
      <c r="AG414">
        <v>0</v>
      </c>
      <c r="AH414">
        <v>0</v>
      </c>
      <c r="AI414">
        <v>0</v>
      </c>
      <c r="AJ414">
        <v>0</v>
      </c>
      <c r="AK414">
        <v>0</v>
      </c>
      <c r="AL414">
        <v>0.29909999999999998</v>
      </c>
      <c r="AM414">
        <v>0</v>
      </c>
      <c r="AO414">
        <v>14.327299999999999</v>
      </c>
      <c r="AP414">
        <v>14.327299999999999</v>
      </c>
      <c r="AQ414">
        <v>9.9700000000000006</v>
      </c>
      <c r="AR414">
        <v>0</v>
      </c>
      <c r="AS414">
        <v>0</v>
      </c>
      <c r="AT414" s="87">
        <v>0.69587430988392796</v>
      </c>
      <c r="AV414" t="s">
        <v>629</v>
      </c>
      <c r="BA414">
        <v>0.29909999999999998</v>
      </c>
      <c r="BB414">
        <v>0</v>
      </c>
      <c r="BC414">
        <v>14.0282</v>
      </c>
      <c r="BD414">
        <v>0</v>
      </c>
      <c r="BF414">
        <v>14.0282</v>
      </c>
      <c r="BI414">
        <v>0</v>
      </c>
      <c r="BJ414">
        <v>0</v>
      </c>
      <c r="BK414">
        <v>14.0282</v>
      </c>
      <c r="BL414">
        <v>0</v>
      </c>
      <c r="BM414">
        <v>0.29909999999999998</v>
      </c>
      <c r="BN414">
        <v>0</v>
      </c>
      <c r="BO414">
        <v>0</v>
      </c>
      <c r="BP414">
        <v>0</v>
      </c>
      <c r="BQ414" t="s">
        <v>625</v>
      </c>
      <c r="BR414" t="s">
        <v>625</v>
      </c>
      <c r="BS414">
        <v>14.327299999999999</v>
      </c>
      <c r="BV414" s="87">
        <v>0</v>
      </c>
      <c r="BW414" s="87">
        <v>0</v>
      </c>
      <c r="BX414" s="87">
        <v>1</v>
      </c>
      <c r="BY414" s="87">
        <v>0</v>
      </c>
      <c r="CA414" s="87">
        <v>1</v>
      </c>
      <c r="CD414">
        <v>0</v>
      </c>
      <c r="CG414" s="87">
        <v>0</v>
      </c>
      <c r="CH414" s="102">
        <v>0</v>
      </c>
    </row>
    <row r="415" spans="1:86" x14ac:dyDescent="0.35">
      <c r="A415" t="s">
        <v>462</v>
      </c>
      <c r="B415" t="s">
        <v>464</v>
      </c>
      <c r="C415">
        <v>0</v>
      </c>
      <c r="D415">
        <v>6.0000000000000001E-3</v>
      </c>
      <c r="E415">
        <v>0</v>
      </c>
      <c r="F415">
        <v>0</v>
      </c>
      <c r="G415">
        <v>0</v>
      </c>
      <c r="H415">
        <v>0.41499999999999998</v>
      </c>
      <c r="I415">
        <v>0</v>
      </c>
      <c r="J415">
        <v>0.39100000000000001</v>
      </c>
      <c r="K415">
        <v>0</v>
      </c>
      <c r="L415">
        <v>0</v>
      </c>
      <c r="M415">
        <v>41.469799999999999</v>
      </c>
      <c r="N415">
        <v>73.400000000000006</v>
      </c>
      <c r="O415">
        <v>0</v>
      </c>
      <c r="P415">
        <v>25.767900000000001</v>
      </c>
      <c r="Q415">
        <v>0</v>
      </c>
      <c r="R415">
        <v>0</v>
      </c>
      <c r="S415">
        <v>0</v>
      </c>
      <c r="T415">
        <v>0</v>
      </c>
      <c r="U415">
        <v>0</v>
      </c>
      <c r="V415">
        <v>0</v>
      </c>
      <c r="W415">
        <v>2.2450000000000001</v>
      </c>
      <c r="X415">
        <v>0</v>
      </c>
      <c r="Y415">
        <v>0</v>
      </c>
      <c r="Z415">
        <v>0</v>
      </c>
      <c r="AA415">
        <v>0</v>
      </c>
      <c r="AB415">
        <v>0</v>
      </c>
      <c r="AC415">
        <v>0</v>
      </c>
      <c r="AD415">
        <v>0</v>
      </c>
      <c r="AE415">
        <v>0</v>
      </c>
      <c r="AF415">
        <v>0</v>
      </c>
      <c r="AG415">
        <v>0</v>
      </c>
      <c r="AH415">
        <v>0</v>
      </c>
      <c r="AI415">
        <v>34.741</v>
      </c>
      <c r="AJ415">
        <v>0.23</v>
      </c>
      <c r="AK415">
        <v>0</v>
      </c>
      <c r="AL415">
        <v>4.40862</v>
      </c>
      <c r="AM415">
        <v>0</v>
      </c>
      <c r="AO415">
        <v>183.07432</v>
      </c>
      <c r="AP415">
        <v>183.07432</v>
      </c>
      <c r="AQ415">
        <v>146.95400000000001</v>
      </c>
      <c r="AR415">
        <v>0</v>
      </c>
      <c r="AS415">
        <v>0</v>
      </c>
      <c r="AT415" s="87">
        <v>0.80270132916511727</v>
      </c>
      <c r="AV415" t="s">
        <v>629</v>
      </c>
      <c r="BA415">
        <v>4.40862</v>
      </c>
      <c r="BB415">
        <v>0</v>
      </c>
      <c r="BC415">
        <v>140.6377</v>
      </c>
      <c r="BD415">
        <v>0</v>
      </c>
      <c r="BF415">
        <v>142.8827</v>
      </c>
      <c r="BI415">
        <v>0.42099999999999999</v>
      </c>
      <c r="BJ415">
        <v>0</v>
      </c>
      <c r="BK415">
        <v>142.8827</v>
      </c>
      <c r="BL415">
        <v>35.361999999999995</v>
      </c>
      <c r="BM415">
        <v>4.40862</v>
      </c>
      <c r="BN415">
        <v>0</v>
      </c>
      <c r="BO415">
        <v>0</v>
      </c>
      <c r="BP415">
        <v>0</v>
      </c>
      <c r="BQ415" t="s">
        <v>625</v>
      </c>
      <c r="BR415" t="s">
        <v>625</v>
      </c>
      <c r="BS415">
        <v>183.07432</v>
      </c>
      <c r="BV415" s="87">
        <v>2.2996125289445292E-3</v>
      </c>
      <c r="BW415" s="87">
        <v>0</v>
      </c>
      <c r="BX415" s="87">
        <v>0.80454385956479324</v>
      </c>
      <c r="BY415" s="87">
        <v>0.19315652790626231</v>
      </c>
      <c r="CA415" s="87">
        <v>1</v>
      </c>
      <c r="CD415">
        <v>2.29962E-3</v>
      </c>
      <c r="CG415" s="87">
        <v>7.4710554708902477E-9</v>
      </c>
      <c r="CH415" s="102">
        <v>0</v>
      </c>
    </row>
    <row r="416" spans="1:86" x14ac:dyDescent="0.35">
      <c r="A416" t="s">
        <v>469</v>
      </c>
      <c r="B416" t="s">
        <v>470</v>
      </c>
      <c r="C416">
        <v>0</v>
      </c>
      <c r="D416">
        <v>0</v>
      </c>
      <c r="E416">
        <v>0</v>
      </c>
      <c r="F416">
        <v>0</v>
      </c>
      <c r="G416">
        <v>0</v>
      </c>
      <c r="H416">
        <v>0</v>
      </c>
      <c r="I416">
        <v>0</v>
      </c>
      <c r="J416">
        <v>0</v>
      </c>
      <c r="K416">
        <v>0</v>
      </c>
      <c r="L416">
        <v>0</v>
      </c>
      <c r="M416">
        <v>10.859</v>
      </c>
      <c r="N416">
        <v>21.657</v>
      </c>
      <c r="O416">
        <v>19.190999999999999</v>
      </c>
      <c r="P416">
        <v>22.254999999999999</v>
      </c>
      <c r="Q416">
        <v>0</v>
      </c>
      <c r="R416">
        <v>6.3330000000000002</v>
      </c>
      <c r="S416">
        <v>0</v>
      </c>
      <c r="T416">
        <v>0</v>
      </c>
      <c r="U416">
        <v>0</v>
      </c>
      <c r="V416">
        <v>0</v>
      </c>
      <c r="W416">
        <v>1.1739999999999999</v>
      </c>
      <c r="X416">
        <v>0</v>
      </c>
      <c r="Y416">
        <v>0</v>
      </c>
      <c r="Z416">
        <v>0</v>
      </c>
      <c r="AA416">
        <v>0</v>
      </c>
      <c r="AB416">
        <v>0</v>
      </c>
      <c r="AC416">
        <v>0</v>
      </c>
      <c r="AD416">
        <v>0</v>
      </c>
      <c r="AE416">
        <v>0</v>
      </c>
      <c r="AF416">
        <v>0</v>
      </c>
      <c r="AG416">
        <v>0</v>
      </c>
      <c r="AH416">
        <v>0</v>
      </c>
      <c r="AI416">
        <v>14.755000000000001</v>
      </c>
      <c r="AJ416">
        <v>16.209</v>
      </c>
      <c r="AK416">
        <v>0</v>
      </c>
      <c r="AL416">
        <v>3.423</v>
      </c>
      <c r="AM416">
        <v>0</v>
      </c>
      <c r="AO416">
        <v>115.85599999999999</v>
      </c>
      <c r="AP416">
        <v>115.85599999999999</v>
      </c>
      <c r="AQ416">
        <v>93.775000000000006</v>
      </c>
      <c r="AR416">
        <v>0</v>
      </c>
      <c r="AS416">
        <v>0</v>
      </c>
      <c r="AT416" s="87">
        <v>0.80940995718823372</v>
      </c>
      <c r="AV416" t="s">
        <v>629</v>
      </c>
      <c r="BA416">
        <v>3.423</v>
      </c>
      <c r="BB416">
        <v>0</v>
      </c>
      <c r="BC416">
        <v>73.961999999999989</v>
      </c>
      <c r="BD416">
        <v>6.3330000000000002</v>
      </c>
      <c r="BF416">
        <v>81.468999999999994</v>
      </c>
      <c r="BI416">
        <v>0</v>
      </c>
      <c r="BJ416">
        <v>0</v>
      </c>
      <c r="BK416">
        <v>81.468999999999994</v>
      </c>
      <c r="BL416">
        <v>30.963999999999999</v>
      </c>
      <c r="BM416">
        <v>3.423</v>
      </c>
      <c r="BN416">
        <v>0</v>
      </c>
      <c r="BO416">
        <v>0</v>
      </c>
      <c r="BP416">
        <v>0</v>
      </c>
      <c r="BQ416" t="s">
        <v>625</v>
      </c>
      <c r="BR416" t="s">
        <v>625</v>
      </c>
      <c r="BS416">
        <v>115.85599999999999</v>
      </c>
      <c r="BV416" s="87">
        <v>0</v>
      </c>
      <c r="BW416" s="87">
        <v>0</v>
      </c>
      <c r="BX416" s="87">
        <v>0.73273719099571877</v>
      </c>
      <c r="BY416" s="87">
        <v>0.26726280900428118</v>
      </c>
      <c r="CA416" s="87">
        <v>1</v>
      </c>
      <c r="CD416">
        <v>0</v>
      </c>
      <c r="CG416" s="87">
        <v>0</v>
      </c>
      <c r="CH416" s="102">
        <v>0</v>
      </c>
    </row>
    <row r="417" spans="1:86" x14ac:dyDescent="0.35">
      <c r="A417" t="s">
        <v>469</v>
      </c>
      <c r="B417" t="s">
        <v>471</v>
      </c>
      <c r="C417">
        <v>0</v>
      </c>
      <c r="D417">
        <v>0</v>
      </c>
      <c r="E417">
        <v>0</v>
      </c>
      <c r="F417">
        <v>0</v>
      </c>
      <c r="G417">
        <v>0</v>
      </c>
      <c r="H417">
        <v>0</v>
      </c>
      <c r="I417">
        <v>0</v>
      </c>
      <c r="J417">
        <v>0</v>
      </c>
      <c r="K417">
        <v>0</v>
      </c>
      <c r="L417">
        <v>0</v>
      </c>
      <c r="M417">
        <v>0</v>
      </c>
      <c r="N417">
        <v>0</v>
      </c>
      <c r="O417">
        <v>0</v>
      </c>
      <c r="P417">
        <v>14.926</v>
      </c>
      <c r="Q417">
        <v>0</v>
      </c>
      <c r="R417">
        <v>0</v>
      </c>
      <c r="S417">
        <v>0</v>
      </c>
      <c r="T417">
        <v>0</v>
      </c>
      <c r="U417">
        <v>0</v>
      </c>
      <c r="V417">
        <v>0</v>
      </c>
      <c r="W417">
        <v>1.573</v>
      </c>
      <c r="X417">
        <v>0</v>
      </c>
      <c r="Y417">
        <v>0</v>
      </c>
      <c r="Z417">
        <v>0</v>
      </c>
      <c r="AA417">
        <v>0</v>
      </c>
      <c r="AB417">
        <v>0</v>
      </c>
      <c r="AC417">
        <v>0</v>
      </c>
      <c r="AD417">
        <v>0</v>
      </c>
      <c r="AE417">
        <v>0</v>
      </c>
      <c r="AF417">
        <v>1.6E-2</v>
      </c>
      <c r="AG417">
        <v>0</v>
      </c>
      <c r="AH417">
        <v>0</v>
      </c>
      <c r="AI417">
        <v>0</v>
      </c>
      <c r="AJ417">
        <v>0</v>
      </c>
      <c r="AK417">
        <v>0</v>
      </c>
      <c r="AL417">
        <v>0.4</v>
      </c>
      <c r="AM417">
        <v>0</v>
      </c>
      <c r="AO417">
        <v>16.914999999999996</v>
      </c>
      <c r="AP417">
        <v>16.914999999999996</v>
      </c>
      <c r="AQ417">
        <v>13.218</v>
      </c>
      <c r="AR417">
        <v>0</v>
      </c>
      <c r="AS417">
        <v>0</v>
      </c>
      <c r="AT417" s="87">
        <v>0.7814365947383981</v>
      </c>
      <c r="AV417" t="s">
        <v>629</v>
      </c>
      <c r="BA417">
        <v>0.41600000000000004</v>
      </c>
      <c r="BB417">
        <v>0</v>
      </c>
      <c r="BC417">
        <v>14.926</v>
      </c>
      <c r="BD417">
        <v>0</v>
      </c>
      <c r="BF417">
        <v>16.498999999999999</v>
      </c>
      <c r="BI417">
        <v>0</v>
      </c>
      <c r="BJ417">
        <v>0</v>
      </c>
      <c r="BK417">
        <v>16.498999999999999</v>
      </c>
      <c r="BL417">
        <v>0</v>
      </c>
      <c r="BM417">
        <v>0.41600000000000004</v>
      </c>
      <c r="BN417">
        <v>0</v>
      </c>
      <c r="BO417">
        <v>0</v>
      </c>
      <c r="BP417">
        <v>0</v>
      </c>
      <c r="BQ417" t="s">
        <v>625</v>
      </c>
      <c r="BR417" t="s">
        <v>625</v>
      </c>
      <c r="BS417">
        <v>16.914999999999999</v>
      </c>
      <c r="BV417" s="87">
        <v>0</v>
      </c>
      <c r="BW417" s="87">
        <v>0</v>
      </c>
      <c r="BX417" s="87">
        <v>1</v>
      </c>
      <c r="BY417" s="87">
        <v>0</v>
      </c>
      <c r="CA417" s="87">
        <v>1</v>
      </c>
      <c r="CD417">
        <v>0</v>
      </c>
      <c r="CG417" s="87">
        <v>0</v>
      </c>
      <c r="CH417" s="102">
        <v>0</v>
      </c>
    </row>
    <row r="418" spans="1:86" x14ac:dyDescent="0.35">
      <c r="A418" t="s">
        <v>469</v>
      </c>
      <c r="B418" t="s">
        <v>472</v>
      </c>
      <c r="C418">
        <v>0</v>
      </c>
      <c r="D418">
        <v>0</v>
      </c>
      <c r="E418">
        <v>0</v>
      </c>
      <c r="F418">
        <v>0</v>
      </c>
      <c r="G418">
        <v>0</v>
      </c>
      <c r="H418">
        <v>0</v>
      </c>
      <c r="I418">
        <v>0</v>
      </c>
      <c r="J418">
        <v>0</v>
      </c>
      <c r="K418">
        <v>0</v>
      </c>
      <c r="L418">
        <v>65.248000000000005</v>
      </c>
      <c r="M418">
        <v>18.96</v>
      </c>
      <c r="N418">
        <v>10.157</v>
      </c>
      <c r="O418">
        <v>12.085000000000001</v>
      </c>
      <c r="P418">
        <v>4.0389999999999997</v>
      </c>
      <c r="Q418">
        <v>0</v>
      </c>
      <c r="R418">
        <v>0.995</v>
      </c>
      <c r="S418">
        <v>0</v>
      </c>
      <c r="T418">
        <v>0</v>
      </c>
      <c r="U418">
        <v>0</v>
      </c>
      <c r="V418">
        <v>0</v>
      </c>
      <c r="W418">
        <v>7.0609999999999999</v>
      </c>
      <c r="X418">
        <v>0</v>
      </c>
      <c r="Y418">
        <v>0.16300000000000001</v>
      </c>
      <c r="Z418">
        <v>0</v>
      </c>
      <c r="AA418">
        <v>0</v>
      </c>
      <c r="AB418">
        <v>0</v>
      </c>
      <c r="AC418">
        <v>0.16900000000000001</v>
      </c>
      <c r="AD418">
        <v>0</v>
      </c>
      <c r="AE418">
        <v>0</v>
      </c>
      <c r="AF418">
        <v>8.5882399999999998E-2</v>
      </c>
      <c r="AG418">
        <v>0</v>
      </c>
      <c r="AH418">
        <v>0</v>
      </c>
      <c r="AI418">
        <v>19.756</v>
      </c>
      <c r="AJ418">
        <v>1.173</v>
      </c>
      <c r="AK418">
        <v>0</v>
      </c>
      <c r="AL418">
        <v>4.133</v>
      </c>
      <c r="AM418">
        <v>0</v>
      </c>
      <c r="AO418">
        <v>144.0248824</v>
      </c>
      <c r="AP418">
        <v>144.0248824</v>
      </c>
      <c r="AQ418">
        <v>106.52800000000001</v>
      </c>
      <c r="AR418">
        <v>0</v>
      </c>
      <c r="AS418">
        <v>0</v>
      </c>
      <c r="AT418" s="87">
        <v>0.73964997037206404</v>
      </c>
      <c r="AV418" t="s">
        <v>629</v>
      </c>
      <c r="BA418">
        <v>4.2188824</v>
      </c>
      <c r="BB418">
        <v>0</v>
      </c>
      <c r="BC418">
        <v>45.241</v>
      </c>
      <c r="BD418">
        <v>0.995</v>
      </c>
      <c r="BF418">
        <v>118.87699999999998</v>
      </c>
      <c r="BI418">
        <v>0</v>
      </c>
      <c r="BJ418">
        <v>0</v>
      </c>
      <c r="BK418">
        <v>53.628999999999991</v>
      </c>
      <c r="BL418">
        <v>86.177000000000007</v>
      </c>
      <c r="BM418">
        <v>4.2188824</v>
      </c>
      <c r="BN418">
        <v>0</v>
      </c>
      <c r="BO418">
        <v>0</v>
      </c>
      <c r="BP418">
        <v>0</v>
      </c>
      <c r="BQ418" t="s">
        <v>625</v>
      </c>
      <c r="BR418" t="s">
        <v>625</v>
      </c>
      <c r="BS418">
        <v>144.0248824</v>
      </c>
      <c r="BV418" s="87">
        <v>0</v>
      </c>
      <c r="BW418" s="87">
        <v>0</v>
      </c>
      <c r="BX418" s="87">
        <v>0.40165200232095444</v>
      </c>
      <c r="BY418" s="87">
        <v>0.59834799767904556</v>
      </c>
      <c r="CA418" s="87">
        <v>1</v>
      </c>
      <c r="CD418">
        <v>0</v>
      </c>
      <c r="CG418" s="87">
        <v>0</v>
      </c>
      <c r="CH418" s="102">
        <v>0</v>
      </c>
    </row>
    <row r="419" spans="1:86" x14ac:dyDescent="0.35">
      <c r="A419" t="s">
        <v>469</v>
      </c>
      <c r="B419" t="s">
        <v>473</v>
      </c>
      <c r="C419">
        <v>0</v>
      </c>
      <c r="D419">
        <v>0</v>
      </c>
      <c r="E419">
        <v>0</v>
      </c>
      <c r="F419">
        <v>0</v>
      </c>
      <c r="G419">
        <v>0</v>
      </c>
      <c r="H419">
        <v>0</v>
      </c>
      <c r="I419">
        <v>0</v>
      </c>
      <c r="J419">
        <v>0</v>
      </c>
      <c r="K419">
        <v>0</v>
      </c>
      <c r="L419">
        <v>0</v>
      </c>
      <c r="M419">
        <v>0</v>
      </c>
      <c r="N419">
        <v>0</v>
      </c>
      <c r="O419">
        <v>0</v>
      </c>
      <c r="P419">
        <v>0</v>
      </c>
      <c r="Q419">
        <v>0</v>
      </c>
      <c r="R419">
        <v>1.6211100000000001</v>
      </c>
      <c r="S419">
        <v>0</v>
      </c>
      <c r="T419">
        <v>0</v>
      </c>
      <c r="U419">
        <v>0</v>
      </c>
      <c r="V419">
        <v>0</v>
      </c>
      <c r="W419">
        <v>0</v>
      </c>
      <c r="X419">
        <v>0</v>
      </c>
      <c r="Y419">
        <v>0</v>
      </c>
      <c r="Z419">
        <v>0</v>
      </c>
      <c r="AA419">
        <v>0</v>
      </c>
      <c r="AB419">
        <v>0</v>
      </c>
      <c r="AC419">
        <v>0</v>
      </c>
      <c r="AD419">
        <v>0</v>
      </c>
      <c r="AE419">
        <v>0</v>
      </c>
      <c r="AF419">
        <v>0</v>
      </c>
      <c r="AG419">
        <v>0</v>
      </c>
      <c r="AH419">
        <v>0</v>
      </c>
      <c r="AI419">
        <v>0</v>
      </c>
      <c r="AJ419">
        <v>18.797999999999998</v>
      </c>
      <c r="AK419">
        <v>0</v>
      </c>
      <c r="AL419">
        <v>8.5000000000000006E-2</v>
      </c>
      <c r="AM419">
        <v>0</v>
      </c>
      <c r="AO419">
        <v>20.504110000000001</v>
      </c>
      <c r="AP419">
        <v>20.504110000000001</v>
      </c>
      <c r="AQ419">
        <v>18.594000000000001</v>
      </c>
      <c r="AR419">
        <v>0</v>
      </c>
      <c r="AS419">
        <v>0</v>
      </c>
      <c r="AT419" s="87">
        <v>0.90684257936579549</v>
      </c>
      <c r="AV419" t="s">
        <v>629</v>
      </c>
      <c r="BA419">
        <v>8.5000000000000006E-2</v>
      </c>
      <c r="BB419">
        <v>0</v>
      </c>
      <c r="BC419">
        <v>0</v>
      </c>
      <c r="BD419">
        <v>1.6211100000000001</v>
      </c>
      <c r="BF419">
        <v>1.6211100000000001</v>
      </c>
      <c r="BI419">
        <v>0</v>
      </c>
      <c r="BJ419">
        <v>0</v>
      </c>
      <c r="BK419">
        <v>1.6211100000000001</v>
      </c>
      <c r="BL419">
        <v>18.797999999999998</v>
      </c>
      <c r="BM419">
        <v>8.5000000000000006E-2</v>
      </c>
      <c r="BN419">
        <v>0</v>
      </c>
      <c r="BO419">
        <v>0</v>
      </c>
      <c r="BP419">
        <v>0</v>
      </c>
      <c r="BQ419" t="s">
        <v>625</v>
      </c>
      <c r="BR419" t="s">
        <v>625</v>
      </c>
      <c r="BS419">
        <v>20.504110000000001</v>
      </c>
      <c r="BV419" s="87">
        <v>0</v>
      </c>
      <c r="BW419" s="87">
        <v>0</v>
      </c>
      <c r="BX419" s="87">
        <v>8.3208195820252615E-2</v>
      </c>
      <c r="BY419" s="87">
        <v>0.91679180417974726</v>
      </c>
      <c r="CA419" s="87">
        <v>0.99999999999999989</v>
      </c>
      <c r="CD419">
        <v>0</v>
      </c>
      <c r="CG419" s="87">
        <v>0</v>
      </c>
      <c r="CH419" s="102">
        <v>0</v>
      </c>
    </row>
    <row r="420" spans="1:86" x14ac:dyDescent="0.35">
      <c r="A420" t="s">
        <v>474</v>
      </c>
      <c r="B420" t="s">
        <v>475</v>
      </c>
      <c r="C420">
        <v>0</v>
      </c>
      <c r="D420">
        <v>1.41</v>
      </c>
      <c r="E420">
        <v>0</v>
      </c>
      <c r="F420">
        <v>0</v>
      </c>
      <c r="G420">
        <v>0</v>
      </c>
      <c r="H420">
        <v>0</v>
      </c>
      <c r="I420">
        <v>0</v>
      </c>
      <c r="J420">
        <v>0</v>
      </c>
      <c r="K420">
        <v>0</v>
      </c>
      <c r="L420">
        <v>0</v>
      </c>
      <c r="M420">
        <v>0</v>
      </c>
      <c r="N420">
        <v>0</v>
      </c>
      <c r="O420">
        <v>0</v>
      </c>
      <c r="P420">
        <v>7.89</v>
      </c>
      <c r="Q420">
        <v>0</v>
      </c>
      <c r="R420">
        <v>0</v>
      </c>
      <c r="S420">
        <v>0</v>
      </c>
      <c r="T420">
        <v>0</v>
      </c>
      <c r="U420">
        <v>0</v>
      </c>
      <c r="V420">
        <v>0</v>
      </c>
      <c r="W420">
        <v>0</v>
      </c>
      <c r="X420">
        <v>0</v>
      </c>
      <c r="Y420">
        <v>0</v>
      </c>
      <c r="Z420">
        <v>0</v>
      </c>
      <c r="AA420">
        <v>0</v>
      </c>
      <c r="AB420">
        <v>0</v>
      </c>
      <c r="AC420">
        <v>0</v>
      </c>
      <c r="AD420">
        <v>0</v>
      </c>
      <c r="AE420">
        <v>0</v>
      </c>
      <c r="AF420">
        <v>0</v>
      </c>
      <c r="AG420">
        <v>0</v>
      </c>
      <c r="AH420">
        <v>0</v>
      </c>
      <c r="AI420">
        <v>0</v>
      </c>
      <c r="AJ420">
        <v>0</v>
      </c>
      <c r="AK420">
        <v>0</v>
      </c>
      <c r="AL420">
        <v>0.29299999999999998</v>
      </c>
      <c r="AM420">
        <v>0</v>
      </c>
      <c r="AO420">
        <v>9.5929999999999982</v>
      </c>
      <c r="AP420">
        <v>9.5929999999999982</v>
      </c>
      <c r="AQ420">
        <v>6.31</v>
      </c>
      <c r="AR420">
        <v>0</v>
      </c>
      <c r="AS420">
        <v>0</v>
      </c>
      <c r="AT420" s="87">
        <v>0.6577712915667675</v>
      </c>
      <c r="AV420" t="s">
        <v>629</v>
      </c>
      <c r="BA420">
        <v>0.29299999999999998</v>
      </c>
      <c r="BB420">
        <v>0</v>
      </c>
      <c r="BC420">
        <v>7.89</v>
      </c>
      <c r="BD420">
        <v>0</v>
      </c>
      <c r="BF420">
        <v>7.89</v>
      </c>
      <c r="BI420">
        <v>1.41</v>
      </c>
      <c r="BJ420">
        <v>0</v>
      </c>
      <c r="BK420">
        <v>7.89</v>
      </c>
      <c r="BL420">
        <v>0</v>
      </c>
      <c r="BM420">
        <v>0.29299999999999998</v>
      </c>
      <c r="BN420">
        <v>0</v>
      </c>
      <c r="BO420">
        <v>0</v>
      </c>
      <c r="BP420">
        <v>0</v>
      </c>
      <c r="BQ420" t="s">
        <v>625</v>
      </c>
      <c r="BR420" t="s">
        <v>625</v>
      </c>
      <c r="BS420">
        <v>9.5929999999999982</v>
      </c>
      <c r="BV420" s="87">
        <v>0.14698217450224124</v>
      </c>
      <c r="BW420" s="87">
        <v>0</v>
      </c>
      <c r="BX420" s="87">
        <v>0.85301782549775895</v>
      </c>
      <c r="BY420" s="87">
        <v>0</v>
      </c>
      <c r="CA420" s="87">
        <v>1.0000000000000002</v>
      </c>
      <c r="CD420">
        <v>0.146982</v>
      </c>
      <c r="CG420" s="87">
        <v>-1.7450224124027081E-7</v>
      </c>
      <c r="CH420" s="102">
        <v>0</v>
      </c>
    </row>
    <row r="421" spans="1:86" x14ac:dyDescent="0.35">
      <c r="A421" t="s">
        <v>474</v>
      </c>
      <c r="B421" t="s">
        <v>476</v>
      </c>
      <c r="C421">
        <v>0</v>
      </c>
      <c r="D421">
        <v>0</v>
      </c>
      <c r="E421">
        <v>0</v>
      </c>
      <c r="F421">
        <v>0</v>
      </c>
      <c r="G421">
        <v>0</v>
      </c>
      <c r="H421">
        <v>0</v>
      </c>
      <c r="I421">
        <v>0</v>
      </c>
      <c r="J421">
        <v>0</v>
      </c>
      <c r="K421">
        <v>0</v>
      </c>
      <c r="L421">
        <v>0</v>
      </c>
      <c r="M421">
        <v>0</v>
      </c>
      <c r="N421">
        <v>32.694800000000001</v>
      </c>
      <c r="O421">
        <v>0</v>
      </c>
      <c r="P421">
        <v>0</v>
      </c>
      <c r="Q421">
        <v>0</v>
      </c>
      <c r="R421">
        <v>0</v>
      </c>
      <c r="S421">
        <v>0</v>
      </c>
      <c r="T421">
        <v>0</v>
      </c>
      <c r="U421">
        <v>0</v>
      </c>
      <c r="V421">
        <v>0</v>
      </c>
      <c r="W421">
        <v>1.88</v>
      </c>
      <c r="X421">
        <v>0</v>
      </c>
      <c r="Y421">
        <v>0</v>
      </c>
      <c r="Z421">
        <v>0</v>
      </c>
      <c r="AA421">
        <v>0</v>
      </c>
      <c r="AB421">
        <v>0</v>
      </c>
      <c r="AC421">
        <v>0</v>
      </c>
      <c r="AD421">
        <v>0</v>
      </c>
      <c r="AE421">
        <v>0</v>
      </c>
      <c r="AF421">
        <v>0</v>
      </c>
      <c r="AG421">
        <v>0</v>
      </c>
      <c r="AH421">
        <v>0</v>
      </c>
      <c r="AI421">
        <v>2.87</v>
      </c>
      <c r="AJ421">
        <v>0</v>
      </c>
      <c r="AK421">
        <v>0</v>
      </c>
      <c r="AL421">
        <v>0.94573499999999999</v>
      </c>
      <c r="AM421">
        <v>0</v>
      </c>
      <c r="AO421">
        <v>38.390535</v>
      </c>
      <c r="AP421">
        <v>38.390535</v>
      </c>
      <c r="AQ421">
        <v>26.526</v>
      </c>
      <c r="AR421">
        <v>0</v>
      </c>
      <c r="AS421">
        <v>0</v>
      </c>
      <c r="AT421" s="87">
        <v>0.69095155876311698</v>
      </c>
      <c r="AV421" t="s">
        <v>629</v>
      </c>
      <c r="BA421">
        <v>0.94573499999999999</v>
      </c>
      <c r="BB421">
        <v>0</v>
      </c>
      <c r="BC421">
        <v>32.694800000000001</v>
      </c>
      <c r="BD421">
        <v>0</v>
      </c>
      <c r="BF421">
        <v>34.574800000000003</v>
      </c>
      <c r="BI421">
        <v>0</v>
      </c>
      <c r="BJ421">
        <v>0</v>
      </c>
      <c r="BK421">
        <v>34.574800000000003</v>
      </c>
      <c r="BL421">
        <v>2.87</v>
      </c>
      <c r="BM421">
        <v>0.94573499999999999</v>
      </c>
      <c r="BN421">
        <v>0</v>
      </c>
      <c r="BO421">
        <v>0</v>
      </c>
      <c r="BP421">
        <v>0</v>
      </c>
      <c r="BQ421" t="s">
        <v>625</v>
      </c>
      <c r="BR421" t="s">
        <v>625</v>
      </c>
      <c r="BS421">
        <v>38.390535</v>
      </c>
      <c r="BV421" s="87">
        <v>0</v>
      </c>
      <c r="BW421" s="87">
        <v>0</v>
      </c>
      <c r="BX421" s="87">
        <v>0.92524198998529206</v>
      </c>
      <c r="BY421" s="87">
        <v>7.4758010014708054E-2</v>
      </c>
      <c r="CA421" s="87">
        <v>1</v>
      </c>
      <c r="CD421">
        <v>0</v>
      </c>
      <c r="CG421" s="87">
        <v>0</v>
      </c>
      <c r="CH421" s="102">
        <v>0</v>
      </c>
    </row>
    <row r="422" spans="1:86" x14ac:dyDescent="0.35">
      <c r="A422" t="s">
        <v>474</v>
      </c>
      <c r="B422" t="s">
        <v>477</v>
      </c>
      <c r="C422">
        <v>0</v>
      </c>
      <c r="D422">
        <v>15.2278</v>
      </c>
      <c r="E422">
        <v>0</v>
      </c>
      <c r="F422">
        <v>0</v>
      </c>
      <c r="G422">
        <v>0</v>
      </c>
      <c r="H422">
        <v>0</v>
      </c>
      <c r="I422">
        <v>60</v>
      </c>
      <c r="J422">
        <v>0</v>
      </c>
      <c r="K422">
        <v>0</v>
      </c>
      <c r="L422">
        <v>1.05704</v>
      </c>
      <c r="M422">
        <v>0</v>
      </c>
      <c r="N422">
        <v>95.76</v>
      </c>
      <c r="O422">
        <v>0</v>
      </c>
      <c r="P422">
        <v>0</v>
      </c>
      <c r="Q422">
        <v>0</v>
      </c>
      <c r="R422">
        <v>0</v>
      </c>
      <c r="S422">
        <v>0</v>
      </c>
      <c r="T422">
        <v>0</v>
      </c>
      <c r="U422">
        <v>0</v>
      </c>
      <c r="V422">
        <v>0</v>
      </c>
      <c r="W422">
        <v>0</v>
      </c>
      <c r="X422">
        <v>0</v>
      </c>
      <c r="Y422">
        <v>0</v>
      </c>
      <c r="Z422">
        <v>0</v>
      </c>
      <c r="AA422">
        <v>0</v>
      </c>
      <c r="AB422">
        <v>0</v>
      </c>
      <c r="AC422">
        <v>0</v>
      </c>
      <c r="AD422">
        <v>0</v>
      </c>
      <c r="AE422">
        <v>0</v>
      </c>
      <c r="AF422">
        <v>0</v>
      </c>
      <c r="AG422">
        <v>0</v>
      </c>
      <c r="AH422">
        <v>0</v>
      </c>
      <c r="AI422">
        <v>25.2</v>
      </c>
      <c r="AJ422">
        <v>0</v>
      </c>
      <c r="AK422">
        <v>0</v>
      </c>
      <c r="AL422">
        <v>8.9480500000000003</v>
      </c>
      <c r="AM422">
        <v>0</v>
      </c>
      <c r="AO422">
        <v>206.19289000000001</v>
      </c>
      <c r="AP422">
        <v>206.19289000000001</v>
      </c>
      <c r="AQ422">
        <v>173.982</v>
      </c>
      <c r="AR422">
        <v>0</v>
      </c>
      <c r="AS422">
        <v>0</v>
      </c>
      <c r="AT422" s="87">
        <v>0.84378273179060637</v>
      </c>
      <c r="AV422" t="s">
        <v>629</v>
      </c>
      <c r="BA422">
        <v>8.9480500000000003</v>
      </c>
      <c r="BB422">
        <v>0</v>
      </c>
      <c r="BC422">
        <v>95.76</v>
      </c>
      <c r="BD422">
        <v>0</v>
      </c>
      <c r="BF422">
        <v>96.817040000000006</v>
      </c>
      <c r="BI422">
        <v>15.2278</v>
      </c>
      <c r="BJ422">
        <v>0</v>
      </c>
      <c r="BK422">
        <v>95.76</v>
      </c>
      <c r="BL422">
        <v>86.257040000000003</v>
      </c>
      <c r="BM422">
        <v>8.9480500000000003</v>
      </c>
      <c r="BN422">
        <v>0</v>
      </c>
      <c r="BO422">
        <v>0</v>
      </c>
      <c r="BP422">
        <v>0</v>
      </c>
      <c r="BQ422" t="s">
        <v>625</v>
      </c>
      <c r="BR422" t="s">
        <v>625</v>
      </c>
      <c r="BS422">
        <v>206.19289000000001</v>
      </c>
      <c r="BV422" s="87">
        <v>7.385220702808909E-2</v>
      </c>
      <c r="BW422" s="87">
        <v>0</v>
      </c>
      <c r="BX422" s="87">
        <v>0.50781600665279969</v>
      </c>
      <c r="BY422" s="87">
        <v>0.41833178631911122</v>
      </c>
      <c r="CA422" s="87">
        <v>1</v>
      </c>
      <c r="CD422">
        <v>7.3852200000000007E-2</v>
      </c>
      <c r="CG422" s="87">
        <v>-7.0280890829277354E-9</v>
      </c>
      <c r="CH422" s="102">
        <v>0</v>
      </c>
    </row>
    <row r="423" spans="1:86" x14ac:dyDescent="0.35">
      <c r="A423" t="s">
        <v>616</v>
      </c>
      <c r="B423" t="s">
        <v>619</v>
      </c>
      <c r="C423">
        <v>0</v>
      </c>
      <c r="D423">
        <v>1.91</v>
      </c>
      <c r="E423">
        <v>0</v>
      </c>
      <c r="F423">
        <v>0</v>
      </c>
      <c r="G423">
        <v>0</v>
      </c>
      <c r="H423">
        <v>0</v>
      </c>
      <c r="I423">
        <v>72.929400000000001</v>
      </c>
      <c r="J423">
        <v>0</v>
      </c>
      <c r="K423">
        <v>0</v>
      </c>
      <c r="L423">
        <v>0</v>
      </c>
      <c r="M423">
        <v>0</v>
      </c>
      <c r="N423">
        <v>29.4</v>
      </c>
      <c r="O423">
        <v>0</v>
      </c>
      <c r="P423">
        <v>5.6</v>
      </c>
      <c r="Q423">
        <v>41</v>
      </c>
      <c r="R423">
        <v>41.42</v>
      </c>
      <c r="S423">
        <v>0</v>
      </c>
      <c r="T423">
        <v>0</v>
      </c>
      <c r="U423">
        <v>0</v>
      </c>
      <c r="V423">
        <v>0</v>
      </c>
      <c r="W423">
        <v>12.66</v>
      </c>
      <c r="X423">
        <v>0</v>
      </c>
      <c r="Y423">
        <v>0</v>
      </c>
      <c r="Z423">
        <v>0</v>
      </c>
      <c r="AA423">
        <v>0</v>
      </c>
      <c r="AB423">
        <v>0</v>
      </c>
      <c r="AC423">
        <v>0</v>
      </c>
      <c r="AD423">
        <v>3.7</v>
      </c>
      <c r="AE423">
        <v>0</v>
      </c>
      <c r="AF423">
        <v>0</v>
      </c>
      <c r="AG423">
        <v>0</v>
      </c>
      <c r="AH423">
        <v>0</v>
      </c>
      <c r="AI423">
        <v>16.5</v>
      </c>
      <c r="AJ423">
        <v>175.9</v>
      </c>
      <c r="AK423">
        <v>0</v>
      </c>
      <c r="AL423">
        <v>4.9770000000000003</v>
      </c>
      <c r="AM423">
        <v>0</v>
      </c>
      <c r="AO423">
        <v>405.99639999999994</v>
      </c>
      <c r="AP423">
        <v>405.99639999999994</v>
      </c>
      <c r="AQ423">
        <v>314</v>
      </c>
      <c r="AR423">
        <v>0</v>
      </c>
      <c r="AS423">
        <v>0</v>
      </c>
      <c r="AT423" s="87">
        <v>0.77340587256438742</v>
      </c>
      <c r="AV423" t="s">
        <v>629</v>
      </c>
      <c r="BA423">
        <v>4.9770000000000003</v>
      </c>
      <c r="BB423">
        <v>3.7</v>
      </c>
      <c r="BC423">
        <v>76</v>
      </c>
      <c r="BD423">
        <v>41.42</v>
      </c>
      <c r="BF423">
        <v>133.78</v>
      </c>
      <c r="BI423">
        <v>1.91</v>
      </c>
      <c r="BJ423">
        <v>0</v>
      </c>
      <c r="BK423">
        <v>133.78</v>
      </c>
      <c r="BL423">
        <v>265.32940000000002</v>
      </c>
      <c r="BM423">
        <v>4.9770000000000003</v>
      </c>
      <c r="BN423">
        <v>0</v>
      </c>
      <c r="BO423">
        <v>0</v>
      </c>
      <c r="BP423">
        <v>0</v>
      </c>
      <c r="BQ423" t="s">
        <v>625</v>
      </c>
      <c r="BR423" t="s">
        <v>625</v>
      </c>
      <c r="BS423">
        <v>405.99639999999999</v>
      </c>
      <c r="BV423" s="87">
        <v>4.7044752120954762E-3</v>
      </c>
      <c r="BW423" s="87">
        <v>0</v>
      </c>
      <c r="BX423" s="87">
        <v>0.34176904031661365</v>
      </c>
      <c r="BY423" s="87">
        <v>0.65352648447129091</v>
      </c>
      <c r="CA423" s="87">
        <v>1</v>
      </c>
      <c r="CD423">
        <v>4.7044799999999996E-3</v>
      </c>
      <c r="CG423" s="87">
        <v>4.7879045233720219E-9</v>
      </c>
      <c r="CH423" s="102">
        <v>0</v>
      </c>
    </row>
    <row r="424" spans="1:86" x14ac:dyDescent="0.35">
      <c r="A424" t="s">
        <v>478</v>
      </c>
      <c r="B424" t="s">
        <v>479</v>
      </c>
      <c r="C424">
        <v>0</v>
      </c>
      <c r="D424">
        <v>0</v>
      </c>
      <c r="E424">
        <v>0</v>
      </c>
      <c r="F424">
        <v>0</v>
      </c>
      <c r="G424">
        <v>0</v>
      </c>
      <c r="H424">
        <v>0</v>
      </c>
      <c r="I424">
        <v>0</v>
      </c>
      <c r="J424">
        <v>0</v>
      </c>
      <c r="K424">
        <v>0</v>
      </c>
      <c r="L424">
        <v>0</v>
      </c>
      <c r="M424">
        <v>0</v>
      </c>
      <c r="N424">
        <v>17.100000000000001</v>
      </c>
      <c r="O424">
        <v>0</v>
      </c>
      <c r="P424">
        <v>0</v>
      </c>
      <c r="Q424">
        <v>0</v>
      </c>
      <c r="R424">
        <v>4.41</v>
      </c>
      <c r="S424">
        <v>0</v>
      </c>
      <c r="T424">
        <v>0</v>
      </c>
      <c r="U424">
        <v>0</v>
      </c>
      <c r="V424">
        <v>0</v>
      </c>
      <c r="W424">
        <v>0</v>
      </c>
      <c r="X424">
        <v>0</v>
      </c>
      <c r="Y424">
        <v>0</v>
      </c>
      <c r="Z424">
        <v>0</v>
      </c>
      <c r="AA424">
        <v>0</v>
      </c>
      <c r="AB424">
        <v>0</v>
      </c>
      <c r="AC424">
        <v>0.44</v>
      </c>
      <c r="AD424">
        <v>0</v>
      </c>
      <c r="AE424">
        <v>0</v>
      </c>
      <c r="AF424">
        <v>0</v>
      </c>
      <c r="AG424">
        <v>0</v>
      </c>
      <c r="AH424">
        <v>0</v>
      </c>
      <c r="AI424">
        <v>0</v>
      </c>
      <c r="AJ424">
        <v>0</v>
      </c>
      <c r="AK424">
        <v>0</v>
      </c>
      <c r="AL424">
        <v>0.28299999999999997</v>
      </c>
      <c r="AM424">
        <v>0</v>
      </c>
      <c r="AO424">
        <v>22.233000000000004</v>
      </c>
      <c r="AP424">
        <v>22.233000000000004</v>
      </c>
      <c r="AQ424">
        <v>14.244999999999999</v>
      </c>
      <c r="AR424">
        <v>0</v>
      </c>
      <c r="AS424">
        <v>0</v>
      </c>
      <c r="AT424" s="87">
        <v>0.64071425358701017</v>
      </c>
      <c r="AV424" t="s">
        <v>629</v>
      </c>
      <c r="BA424">
        <v>0.28299999999999997</v>
      </c>
      <c r="BB424">
        <v>0</v>
      </c>
      <c r="BC424">
        <v>17.100000000000001</v>
      </c>
      <c r="BD424">
        <v>4.41</v>
      </c>
      <c r="BF424">
        <v>21.950000000000003</v>
      </c>
      <c r="BI424">
        <v>0</v>
      </c>
      <c r="BJ424">
        <v>0</v>
      </c>
      <c r="BK424">
        <v>21.950000000000003</v>
      </c>
      <c r="BL424">
        <v>0</v>
      </c>
      <c r="BM424">
        <v>0.28299999999999997</v>
      </c>
      <c r="BN424">
        <v>0</v>
      </c>
      <c r="BO424">
        <v>0</v>
      </c>
      <c r="BP424">
        <v>0</v>
      </c>
      <c r="BQ424" t="s">
        <v>625</v>
      </c>
      <c r="BR424">
        <v>0</v>
      </c>
      <c r="BS424">
        <v>22.233000000000004</v>
      </c>
      <c r="BV424" s="87">
        <v>0</v>
      </c>
      <c r="BW424" s="87">
        <v>0</v>
      </c>
      <c r="BX424" s="87">
        <v>1</v>
      </c>
      <c r="BY424" s="87">
        <v>0</v>
      </c>
      <c r="CA424" s="87">
        <v>1</v>
      </c>
      <c r="CD424">
        <v>0</v>
      </c>
      <c r="CG424" s="87">
        <v>0</v>
      </c>
      <c r="CH424" s="102">
        <v>0</v>
      </c>
    </row>
    <row r="425" spans="1:86" x14ac:dyDescent="0.35">
      <c r="A425" t="s">
        <v>478</v>
      </c>
      <c r="B425" t="s">
        <v>480</v>
      </c>
      <c r="C425">
        <v>0</v>
      </c>
      <c r="D425">
        <v>0</v>
      </c>
      <c r="E425">
        <v>0</v>
      </c>
      <c r="F425">
        <v>0</v>
      </c>
      <c r="G425">
        <v>0</v>
      </c>
      <c r="H425">
        <v>0</v>
      </c>
      <c r="I425">
        <v>0</v>
      </c>
      <c r="J425">
        <v>0</v>
      </c>
      <c r="K425">
        <v>0</v>
      </c>
      <c r="L425">
        <v>0.08</v>
      </c>
      <c r="M425">
        <v>0.53</v>
      </c>
      <c r="N425">
        <v>5.85</v>
      </c>
      <c r="O425">
        <v>0.87</v>
      </c>
      <c r="P425">
        <v>0.13</v>
      </c>
      <c r="Q425">
        <v>0</v>
      </c>
      <c r="R425">
        <v>3.11</v>
      </c>
      <c r="S425">
        <v>0</v>
      </c>
      <c r="T425">
        <v>0</v>
      </c>
      <c r="U425">
        <v>0</v>
      </c>
      <c r="V425">
        <v>0</v>
      </c>
      <c r="W425">
        <v>0</v>
      </c>
      <c r="X425">
        <v>0</v>
      </c>
      <c r="Y425">
        <v>0</v>
      </c>
      <c r="Z425">
        <v>0</v>
      </c>
      <c r="AA425">
        <v>0</v>
      </c>
      <c r="AB425">
        <v>0</v>
      </c>
      <c r="AC425">
        <v>0.88</v>
      </c>
      <c r="AD425">
        <v>0</v>
      </c>
      <c r="AE425">
        <v>0</v>
      </c>
      <c r="AF425">
        <v>0</v>
      </c>
      <c r="AG425">
        <v>0</v>
      </c>
      <c r="AH425">
        <v>0</v>
      </c>
      <c r="AI425">
        <v>0</v>
      </c>
      <c r="AJ425">
        <v>0</v>
      </c>
      <c r="AK425">
        <v>0</v>
      </c>
      <c r="AL425">
        <v>0.18099999999999999</v>
      </c>
      <c r="AM425">
        <v>0</v>
      </c>
      <c r="AO425">
        <v>11.631</v>
      </c>
      <c r="AP425">
        <v>11.631</v>
      </c>
      <c r="AQ425">
        <v>8.5250000000000004</v>
      </c>
      <c r="AR425">
        <v>0</v>
      </c>
      <c r="AS425">
        <v>0</v>
      </c>
      <c r="AT425" s="87">
        <v>0.7329550339609664</v>
      </c>
      <c r="AV425" t="s">
        <v>629</v>
      </c>
      <c r="BA425">
        <v>0.18099999999999999</v>
      </c>
      <c r="BB425">
        <v>0</v>
      </c>
      <c r="BC425">
        <v>7.38</v>
      </c>
      <c r="BD425">
        <v>3.11</v>
      </c>
      <c r="BF425">
        <v>11.450000000000001</v>
      </c>
      <c r="BI425">
        <v>0</v>
      </c>
      <c r="BJ425">
        <v>0</v>
      </c>
      <c r="BK425">
        <v>11.370000000000001</v>
      </c>
      <c r="BL425">
        <v>0.08</v>
      </c>
      <c r="BM425">
        <v>0.18099999999999999</v>
      </c>
      <c r="BN425">
        <v>0</v>
      </c>
      <c r="BO425">
        <v>0</v>
      </c>
      <c r="BP425">
        <v>0</v>
      </c>
      <c r="BQ425" t="s">
        <v>625</v>
      </c>
      <c r="BR425" t="s">
        <v>625</v>
      </c>
      <c r="BS425">
        <v>11.631</v>
      </c>
      <c r="BV425" s="87">
        <v>0</v>
      </c>
      <c r="BW425" s="87">
        <v>0</v>
      </c>
      <c r="BX425" s="87">
        <v>0.99312182959332818</v>
      </c>
      <c r="BY425" s="87">
        <v>6.878170406671825E-3</v>
      </c>
      <c r="CA425" s="87">
        <v>1</v>
      </c>
      <c r="CD425">
        <v>0</v>
      </c>
      <c r="CG425" s="87">
        <v>0</v>
      </c>
      <c r="CH425" s="102">
        <v>0</v>
      </c>
    </row>
    <row r="426" spans="1:86" x14ac:dyDescent="0.35">
      <c r="A426" t="s">
        <v>478</v>
      </c>
      <c r="B426" t="s">
        <v>481</v>
      </c>
      <c r="C426">
        <v>0</v>
      </c>
      <c r="D426">
        <v>0</v>
      </c>
      <c r="E426">
        <v>0</v>
      </c>
      <c r="F426">
        <v>0</v>
      </c>
      <c r="G426">
        <v>0</v>
      </c>
      <c r="H426">
        <v>0</v>
      </c>
      <c r="I426">
        <v>0</v>
      </c>
      <c r="J426">
        <v>0</v>
      </c>
      <c r="K426">
        <v>0</v>
      </c>
      <c r="L426">
        <v>0</v>
      </c>
      <c r="M426">
        <v>0</v>
      </c>
      <c r="N426">
        <v>13.9</v>
      </c>
      <c r="O426">
        <v>0</v>
      </c>
      <c r="P426">
        <v>0.04</v>
      </c>
      <c r="Q426">
        <v>0</v>
      </c>
      <c r="R426">
        <v>0</v>
      </c>
      <c r="S426">
        <v>0</v>
      </c>
      <c r="T426">
        <v>0</v>
      </c>
      <c r="U426">
        <v>0</v>
      </c>
      <c r="V426">
        <v>0</v>
      </c>
      <c r="W426">
        <v>0</v>
      </c>
      <c r="X426">
        <v>0</v>
      </c>
      <c r="Y426">
        <v>0</v>
      </c>
      <c r="Z426">
        <v>0</v>
      </c>
      <c r="AA426">
        <v>0</v>
      </c>
      <c r="AB426">
        <v>0</v>
      </c>
      <c r="AC426">
        <v>0.44</v>
      </c>
      <c r="AD426">
        <v>0</v>
      </c>
      <c r="AE426">
        <v>0</v>
      </c>
      <c r="AF426">
        <v>0</v>
      </c>
      <c r="AG426">
        <v>0</v>
      </c>
      <c r="AH426">
        <v>0</v>
      </c>
      <c r="AI426">
        <v>0</v>
      </c>
      <c r="AJ426">
        <v>0</v>
      </c>
      <c r="AK426">
        <v>0</v>
      </c>
      <c r="AL426">
        <v>0.218</v>
      </c>
      <c r="AM426">
        <v>0</v>
      </c>
      <c r="AO426">
        <v>14.597999999999999</v>
      </c>
      <c r="AP426">
        <v>14.597999999999999</v>
      </c>
      <c r="AQ426">
        <v>10.013</v>
      </c>
      <c r="AR426">
        <v>0</v>
      </c>
      <c r="AS426">
        <v>0</v>
      </c>
      <c r="AT426" s="87">
        <v>0.68591587888751893</v>
      </c>
      <c r="AV426" t="s">
        <v>629</v>
      </c>
      <c r="BA426">
        <v>0.218</v>
      </c>
      <c r="BB426">
        <v>0</v>
      </c>
      <c r="BC426">
        <v>13.94</v>
      </c>
      <c r="BD426">
        <v>0</v>
      </c>
      <c r="BF426">
        <v>14.379999999999999</v>
      </c>
      <c r="BI426">
        <v>0</v>
      </c>
      <c r="BJ426">
        <v>0</v>
      </c>
      <c r="BK426">
        <v>14.379999999999999</v>
      </c>
      <c r="BL426">
        <v>0</v>
      </c>
      <c r="BM426">
        <v>0.218</v>
      </c>
      <c r="BN426">
        <v>0</v>
      </c>
      <c r="BO426">
        <v>0</v>
      </c>
      <c r="BP426">
        <v>0</v>
      </c>
      <c r="BQ426" t="s">
        <v>625</v>
      </c>
      <c r="BR426" t="s">
        <v>625</v>
      </c>
      <c r="BS426">
        <v>14.597999999999999</v>
      </c>
      <c r="BV426" s="87">
        <v>0</v>
      </c>
      <c r="BW426" s="87">
        <v>0</v>
      </c>
      <c r="BX426" s="87">
        <v>1</v>
      </c>
      <c r="BY426" s="87">
        <v>0</v>
      </c>
      <c r="CA426" s="87">
        <v>1</v>
      </c>
      <c r="CD426">
        <v>0</v>
      </c>
      <c r="CG426" s="87">
        <v>0</v>
      </c>
      <c r="CH426" s="102">
        <v>0</v>
      </c>
    </row>
    <row r="427" spans="1:86" x14ac:dyDescent="0.35">
      <c r="A427" t="s">
        <v>478</v>
      </c>
      <c r="B427" t="s">
        <v>483</v>
      </c>
      <c r="C427">
        <v>0</v>
      </c>
      <c r="D427">
        <v>0</v>
      </c>
      <c r="E427">
        <v>0</v>
      </c>
      <c r="F427">
        <v>0</v>
      </c>
      <c r="G427">
        <v>0</v>
      </c>
      <c r="H427">
        <v>0</v>
      </c>
      <c r="I427">
        <v>0</v>
      </c>
      <c r="J427">
        <v>0</v>
      </c>
      <c r="K427">
        <v>0</v>
      </c>
      <c r="L427">
        <v>0.28000000000000003</v>
      </c>
      <c r="M427">
        <v>2.2999999999999998</v>
      </c>
      <c r="N427">
        <v>7.76</v>
      </c>
      <c r="O427">
        <v>2.5299999999999998</v>
      </c>
      <c r="P427">
        <v>0.98</v>
      </c>
      <c r="Q427">
        <v>0</v>
      </c>
      <c r="R427">
        <v>0</v>
      </c>
      <c r="S427">
        <v>0</v>
      </c>
      <c r="T427">
        <v>0</v>
      </c>
      <c r="U427">
        <v>0</v>
      </c>
      <c r="V427">
        <v>0</v>
      </c>
      <c r="W427">
        <v>0</v>
      </c>
      <c r="X427">
        <v>0</v>
      </c>
      <c r="Y427">
        <v>0</v>
      </c>
      <c r="Z427">
        <v>0</v>
      </c>
      <c r="AA427">
        <v>0</v>
      </c>
      <c r="AB427">
        <v>0</v>
      </c>
      <c r="AC427">
        <v>0</v>
      </c>
      <c r="AD427">
        <v>0</v>
      </c>
      <c r="AE427">
        <v>0</v>
      </c>
      <c r="AF427">
        <v>0</v>
      </c>
      <c r="AG427">
        <v>0</v>
      </c>
      <c r="AH427">
        <v>0</v>
      </c>
      <c r="AI427">
        <v>0</v>
      </c>
      <c r="AJ427">
        <v>0</v>
      </c>
      <c r="AK427">
        <v>0</v>
      </c>
      <c r="AL427">
        <v>2.2999999999999998</v>
      </c>
      <c r="AM427">
        <v>0</v>
      </c>
      <c r="AO427">
        <v>16.149999999999999</v>
      </c>
      <c r="AP427">
        <v>16.149999999999999</v>
      </c>
      <c r="AQ427">
        <v>14.861000000000001</v>
      </c>
      <c r="AR427">
        <v>0</v>
      </c>
      <c r="AS427">
        <v>0</v>
      </c>
      <c r="AT427" s="87">
        <v>0.92018575851393203</v>
      </c>
      <c r="AV427" t="s">
        <v>629</v>
      </c>
      <c r="BA427">
        <v>2.2999999999999998</v>
      </c>
      <c r="BB427">
        <v>0</v>
      </c>
      <c r="BC427">
        <v>13.569999999999999</v>
      </c>
      <c r="BD427">
        <v>0</v>
      </c>
      <c r="BF427">
        <v>13.85</v>
      </c>
      <c r="BI427">
        <v>0</v>
      </c>
      <c r="BJ427">
        <v>0</v>
      </c>
      <c r="BK427">
        <v>13.569999999999999</v>
      </c>
      <c r="BL427">
        <v>0.28000000000000003</v>
      </c>
      <c r="BM427">
        <v>2.2999999999999998</v>
      </c>
      <c r="BN427">
        <v>0</v>
      </c>
      <c r="BO427">
        <v>0</v>
      </c>
      <c r="BP427">
        <v>0</v>
      </c>
      <c r="BQ427" t="s">
        <v>625</v>
      </c>
      <c r="BR427" t="s">
        <v>625</v>
      </c>
      <c r="BS427">
        <v>16.149999999999999</v>
      </c>
      <c r="BV427" s="87">
        <v>0</v>
      </c>
      <c r="BW427" s="87">
        <v>0</v>
      </c>
      <c r="BX427" s="87">
        <v>0.98266253869969034</v>
      </c>
      <c r="BY427" s="87">
        <v>1.7337461300309602E-2</v>
      </c>
      <c r="CA427" s="87">
        <v>0.99999999999999989</v>
      </c>
      <c r="CD427">
        <v>0</v>
      </c>
      <c r="CG427" s="87">
        <v>0</v>
      </c>
      <c r="CH427" s="102">
        <v>0</v>
      </c>
    </row>
    <row r="428" spans="1:86" x14ac:dyDescent="0.35">
      <c r="A428" t="s">
        <v>478</v>
      </c>
      <c r="B428" t="s">
        <v>482</v>
      </c>
      <c r="C428">
        <v>0</v>
      </c>
      <c r="D428">
        <v>0</v>
      </c>
      <c r="E428">
        <v>0</v>
      </c>
      <c r="F428">
        <v>0</v>
      </c>
      <c r="G428">
        <v>0</v>
      </c>
      <c r="H428">
        <v>0</v>
      </c>
      <c r="I428">
        <v>0</v>
      </c>
      <c r="J428">
        <v>0</v>
      </c>
      <c r="K428">
        <v>0</v>
      </c>
      <c r="L428">
        <v>9.0667299999999997</v>
      </c>
      <c r="M428">
        <v>74.127799999999993</v>
      </c>
      <c r="N428">
        <v>251.08199999999999</v>
      </c>
      <c r="O428">
        <v>81.535700000000006</v>
      </c>
      <c r="P428">
        <v>34.2896</v>
      </c>
      <c r="Q428">
        <v>0</v>
      </c>
      <c r="R428">
        <v>0</v>
      </c>
      <c r="S428">
        <v>0</v>
      </c>
      <c r="T428">
        <v>0</v>
      </c>
      <c r="U428">
        <v>0</v>
      </c>
      <c r="V428">
        <v>0</v>
      </c>
      <c r="W428">
        <v>4.9290100000000003E-2</v>
      </c>
      <c r="X428">
        <v>0</v>
      </c>
      <c r="Y428">
        <v>0</v>
      </c>
      <c r="Z428">
        <v>0</v>
      </c>
      <c r="AA428">
        <v>0</v>
      </c>
      <c r="AB428">
        <v>0</v>
      </c>
      <c r="AC428">
        <v>1.0481199999999999</v>
      </c>
      <c r="AD428">
        <v>0</v>
      </c>
      <c r="AE428">
        <v>0</v>
      </c>
      <c r="AF428">
        <v>0</v>
      </c>
      <c r="AG428">
        <v>0</v>
      </c>
      <c r="AH428">
        <v>0</v>
      </c>
      <c r="AI428">
        <v>97.572999999999993</v>
      </c>
      <c r="AJ428">
        <v>0.59599999999999997</v>
      </c>
      <c r="AK428">
        <v>0</v>
      </c>
      <c r="AL428">
        <v>2.6162899999999998</v>
      </c>
      <c r="AM428">
        <v>0</v>
      </c>
      <c r="AO428">
        <v>551.98453010000003</v>
      </c>
      <c r="AP428">
        <v>551.98453010000003</v>
      </c>
      <c r="AQ428">
        <v>534.53599999999994</v>
      </c>
      <c r="AR428">
        <v>0</v>
      </c>
      <c r="AS428">
        <v>0</v>
      </c>
      <c r="AT428" s="87">
        <v>0.96838945813057653</v>
      </c>
      <c r="AV428" t="s">
        <v>629</v>
      </c>
      <c r="BA428">
        <v>2.6162899999999998</v>
      </c>
      <c r="BB428">
        <v>0</v>
      </c>
      <c r="BC428">
        <v>441.0351</v>
      </c>
      <c r="BD428">
        <v>0</v>
      </c>
      <c r="BF428">
        <v>451.1992401</v>
      </c>
      <c r="BI428">
        <v>0</v>
      </c>
      <c r="BJ428">
        <v>0</v>
      </c>
      <c r="BK428">
        <v>442.13251009999999</v>
      </c>
      <c r="BL428">
        <v>107.23572999999999</v>
      </c>
      <c r="BM428">
        <v>2.6162899999999998</v>
      </c>
      <c r="BN428">
        <v>0</v>
      </c>
      <c r="BO428">
        <v>0</v>
      </c>
      <c r="BP428">
        <v>0</v>
      </c>
      <c r="BQ428" t="s">
        <v>625</v>
      </c>
      <c r="BR428" t="s">
        <v>625</v>
      </c>
      <c r="BS428">
        <v>551.98453010000003</v>
      </c>
      <c r="BV428" s="87">
        <v>0</v>
      </c>
      <c r="BW428" s="87">
        <v>0</v>
      </c>
      <c r="BX428" s="87">
        <v>0.80572692865038675</v>
      </c>
      <c r="BY428" s="87">
        <v>0.19427307134961314</v>
      </c>
      <c r="CA428" s="87">
        <v>0.99999999999999989</v>
      </c>
      <c r="CD428">
        <v>0</v>
      </c>
      <c r="CG428" s="87">
        <v>0</v>
      </c>
      <c r="CH428" s="102">
        <v>0</v>
      </c>
    </row>
    <row r="429" spans="1:86" x14ac:dyDescent="0.35">
      <c r="A429" t="s">
        <v>484</v>
      </c>
      <c r="B429" t="s">
        <v>485</v>
      </c>
      <c r="C429">
        <v>0</v>
      </c>
      <c r="D429">
        <v>0</v>
      </c>
      <c r="E429">
        <v>0</v>
      </c>
      <c r="F429">
        <v>0</v>
      </c>
      <c r="G429">
        <v>0</v>
      </c>
      <c r="H429">
        <v>0</v>
      </c>
      <c r="I429">
        <v>0</v>
      </c>
      <c r="J429">
        <v>4.1360000000000001</v>
      </c>
      <c r="K429">
        <v>0</v>
      </c>
      <c r="L429">
        <v>1.595</v>
      </c>
      <c r="M429">
        <v>0</v>
      </c>
      <c r="N429">
        <v>106.023</v>
      </c>
      <c r="O429">
        <v>0</v>
      </c>
      <c r="P429">
        <v>40.932000000000002</v>
      </c>
      <c r="Q429">
        <v>0</v>
      </c>
      <c r="R429">
        <v>9.4320000000000004</v>
      </c>
      <c r="S429">
        <v>0</v>
      </c>
      <c r="T429">
        <v>0</v>
      </c>
      <c r="U429">
        <v>0</v>
      </c>
      <c r="V429">
        <v>0</v>
      </c>
      <c r="W429">
        <v>0</v>
      </c>
      <c r="X429">
        <v>0</v>
      </c>
      <c r="Y429">
        <v>0</v>
      </c>
      <c r="Z429">
        <v>0</v>
      </c>
      <c r="AA429">
        <v>0</v>
      </c>
      <c r="AB429">
        <v>0</v>
      </c>
      <c r="AC429">
        <v>3.6259999999999999</v>
      </c>
      <c r="AD429">
        <v>0.54800000000000004</v>
      </c>
      <c r="AE429">
        <v>0</v>
      </c>
      <c r="AF429">
        <v>0</v>
      </c>
      <c r="AG429">
        <v>0</v>
      </c>
      <c r="AH429">
        <v>0</v>
      </c>
      <c r="AI429">
        <v>26.344999999999999</v>
      </c>
      <c r="AJ429">
        <v>0</v>
      </c>
      <c r="AK429">
        <v>0</v>
      </c>
      <c r="AL429">
        <v>4.5529999999999999</v>
      </c>
      <c r="AM429">
        <v>0</v>
      </c>
      <c r="AO429">
        <v>197.18999999999997</v>
      </c>
      <c r="AP429">
        <v>197.18999999999997</v>
      </c>
      <c r="AQ429">
        <v>138.036</v>
      </c>
      <c r="AR429">
        <v>0</v>
      </c>
      <c r="AS429">
        <v>0</v>
      </c>
      <c r="AT429" s="87">
        <v>0.70001521375323306</v>
      </c>
      <c r="AV429" t="s">
        <v>629</v>
      </c>
      <c r="BA429">
        <v>4.5529999999999999</v>
      </c>
      <c r="BB429">
        <v>0.54800000000000004</v>
      </c>
      <c r="BC429">
        <v>146.95499999999998</v>
      </c>
      <c r="BD429">
        <v>9.4320000000000004</v>
      </c>
      <c r="BF429">
        <v>162.15600000000001</v>
      </c>
      <c r="BI429">
        <v>0</v>
      </c>
      <c r="BJ429">
        <v>0</v>
      </c>
      <c r="BK429">
        <v>160.56099999999998</v>
      </c>
      <c r="BL429">
        <v>32.076000000000001</v>
      </c>
      <c r="BM429">
        <v>4.5529999999999999</v>
      </c>
      <c r="BN429">
        <v>0</v>
      </c>
      <c r="BO429">
        <v>0</v>
      </c>
      <c r="BP429">
        <v>0</v>
      </c>
      <c r="BQ429" t="s">
        <v>625</v>
      </c>
      <c r="BR429" t="s">
        <v>625</v>
      </c>
      <c r="BS429">
        <v>197.18999999999997</v>
      </c>
      <c r="BV429" s="87">
        <v>0</v>
      </c>
      <c r="BW429" s="87">
        <v>0</v>
      </c>
      <c r="BX429" s="87">
        <v>0.83733455043359195</v>
      </c>
      <c r="BY429" s="87">
        <v>0.16266544956640805</v>
      </c>
      <c r="CA429" s="87">
        <v>1</v>
      </c>
      <c r="CD429">
        <v>0</v>
      </c>
      <c r="CG429" s="87">
        <v>0</v>
      </c>
      <c r="CH429" s="102">
        <v>0</v>
      </c>
    </row>
    <row r="430" spans="1:86" x14ac:dyDescent="0.35">
      <c r="A430" t="s">
        <v>486</v>
      </c>
      <c r="B430" t="s">
        <v>487</v>
      </c>
      <c r="C430">
        <v>0</v>
      </c>
      <c r="D430">
        <v>0.23799999999999999</v>
      </c>
      <c r="E430">
        <v>0</v>
      </c>
      <c r="F430">
        <v>0</v>
      </c>
      <c r="G430">
        <v>0</v>
      </c>
      <c r="H430">
        <v>0</v>
      </c>
      <c r="I430">
        <v>0</v>
      </c>
      <c r="J430">
        <v>0</v>
      </c>
      <c r="K430">
        <v>0</v>
      </c>
      <c r="L430">
        <v>0</v>
      </c>
      <c r="M430">
        <v>0</v>
      </c>
      <c r="N430">
        <v>0</v>
      </c>
      <c r="O430">
        <v>0</v>
      </c>
      <c r="P430">
        <v>0</v>
      </c>
      <c r="Q430">
        <v>0</v>
      </c>
      <c r="R430">
        <v>9.6080000000000005</v>
      </c>
      <c r="S430">
        <v>0</v>
      </c>
      <c r="T430">
        <v>0</v>
      </c>
      <c r="U430">
        <v>0</v>
      </c>
      <c r="V430">
        <v>0</v>
      </c>
      <c r="W430">
        <v>0</v>
      </c>
      <c r="X430">
        <v>0</v>
      </c>
      <c r="Y430">
        <v>0</v>
      </c>
      <c r="Z430">
        <v>0</v>
      </c>
      <c r="AA430">
        <v>0</v>
      </c>
      <c r="AB430">
        <v>0</v>
      </c>
      <c r="AC430">
        <v>0</v>
      </c>
      <c r="AD430">
        <v>0</v>
      </c>
      <c r="AE430">
        <v>0</v>
      </c>
      <c r="AF430">
        <v>0</v>
      </c>
      <c r="AG430">
        <v>0</v>
      </c>
      <c r="AH430">
        <v>0</v>
      </c>
      <c r="AI430">
        <v>0</v>
      </c>
      <c r="AJ430">
        <v>0</v>
      </c>
      <c r="AK430">
        <v>0</v>
      </c>
      <c r="AL430">
        <v>0.14000000000000001</v>
      </c>
      <c r="AM430">
        <v>0</v>
      </c>
      <c r="AO430">
        <v>9.9860000000000007</v>
      </c>
      <c r="AP430">
        <v>9.9860000000000007</v>
      </c>
      <c r="AQ430">
        <v>8.0489999999999995</v>
      </c>
      <c r="AR430">
        <v>0</v>
      </c>
      <c r="AS430">
        <v>0</v>
      </c>
      <c r="AT430" s="87">
        <v>0.8060284398157419</v>
      </c>
      <c r="AV430" t="s">
        <v>629</v>
      </c>
      <c r="BA430">
        <v>0.14000000000000001</v>
      </c>
      <c r="BB430">
        <v>0</v>
      </c>
      <c r="BC430">
        <v>0</v>
      </c>
      <c r="BD430">
        <v>9.6080000000000005</v>
      </c>
      <c r="BF430">
        <v>9.6080000000000005</v>
      </c>
      <c r="BI430">
        <v>0.23799999999999999</v>
      </c>
      <c r="BJ430">
        <v>0</v>
      </c>
      <c r="BK430">
        <v>9.6080000000000005</v>
      </c>
      <c r="BL430">
        <v>0</v>
      </c>
      <c r="BM430">
        <v>0.14000000000000001</v>
      </c>
      <c r="BN430">
        <v>0</v>
      </c>
      <c r="BO430">
        <v>0.39</v>
      </c>
      <c r="BP430">
        <v>0</v>
      </c>
      <c r="BQ430" t="s">
        <v>625</v>
      </c>
      <c r="BR430" t="s">
        <v>625</v>
      </c>
      <c r="BS430">
        <v>9.9860000000000007</v>
      </c>
      <c r="BV430" s="87">
        <v>2.3833366713398755E-2</v>
      </c>
      <c r="BW430" s="87">
        <v>5.4676547166032452E-3</v>
      </c>
      <c r="BX430" s="87">
        <v>0.97069897856999798</v>
      </c>
      <c r="BY430" s="87">
        <v>0</v>
      </c>
      <c r="CA430" s="87">
        <v>1</v>
      </c>
      <c r="CD430">
        <v>2.3833400000000001E-2</v>
      </c>
      <c r="CG430" s="87">
        <v>3.328660124618521E-8</v>
      </c>
      <c r="CH430" s="102">
        <v>0</v>
      </c>
    </row>
    <row r="431" spans="1:86" x14ac:dyDescent="0.35">
      <c r="A431" t="s">
        <v>486</v>
      </c>
      <c r="B431" t="s">
        <v>489</v>
      </c>
      <c r="C431">
        <v>0</v>
      </c>
      <c r="D431">
        <v>0</v>
      </c>
      <c r="E431">
        <v>0</v>
      </c>
      <c r="F431">
        <v>0</v>
      </c>
      <c r="G431">
        <v>0</v>
      </c>
      <c r="H431">
        <v>0</v>
      </c>
      <c r="I431">
        <v>0</v>
      </c>
      <c r="J431">
        <v>0</v>
      </c>
      <c r="K431">
        <v>0</v>
      </c>
      <c r="L431">
        <v>0</v>
      </c>
      <c r="M431">
        <v>0</v>
      </c>
      <c r="N431">
        <v>0</v>
      </c>
      <c r="O431">
        <v>0</v>
      </c>
      <c r="P431">
        <v>0</v>
      </c>
      <c r="Q431">
        <v>0</v>
      </c>
      <c r="R431">
        <v>1.1659999999999999</v>
      </c>
      <c r="S431">
        <v>0</v>
      </c>
      <c r="T431">
        <v>0</v>
      </c>
      <c r="U431">
        <v>0</v>
      </c>
      <c r="V431">
        <v>0</v>
      </c>
      <c r="W431">
        <v>0</v>
      </c>
      <c r="X431">
        <v>0</v>
      </c>
      <c r="Y431">
        <v>0</v>
      </c>
      <c r="Z431">
        <v>0</v>
      </c>
      <c r="AA431">
        <v>0</v>
      </c>
      <c r="AB431">
        <v>0</v>
      </c>
      <c r="AC431">
        <v>0</v>
      </c>
      <c r="AD431">
        <v>0</v>
      </c>
      <c r="AE431">
        <v>0</v>
      </c>
      <c r="AF431">
        <v>0</v>
      </c>
      <c r="AG431">
        <v>0</v>
      </c>
      <c r="AH431">
        <v>0</v>
      </c>
      <c r="AI431">
        <v>0</v>
      </c>
      <c r="AJ431">
        <v>0</v>
      </c>
      <c r="AK431">
        <v>0</v>
      </c>
      <c r="AL431">
        <v>2.5999999999999999E-2</v>
      </c>
      <c r="AM431">
        <v>0</v>
      </c>
      <c r="AO431">
        <v>1.1919999999999999</v>
      </c>
      <c r="AP431">
        <v>1.1919999999999999</v>
      </c>
      <c r="AQ431">
        <v>0.97599999999999998</v>
      </c>
      <c r="AR431">
        <v>0</v>
      </c>
      <c r="AS431">
        <v>0</v>
      </c>
      <c r="AT431" s="87">
        <v>0.81879194630872487</v>
      </c>
      <c r="AV431" t="s">
        <v>629</v>
      </c>
      <c r="BA431">
        <v>2.5999999999999999E-2</v>
      </c>
      <c r="BB431">
        <v>0</v>
      </c>
      <c r="BC431">
        <v>0</v>
      </c>
      <c r="BD431">
        <v>1.1659999999999999</v>
      </c>
      <c r="BF431">
        <v>1.1659999999999999</v>
      </c>
      <c r="BI431">
        <v>0</v>
      </c>
      <c r="BJ431">
        <v>0</v>
      </c>
      <c r="BK431">
        <v>1.1659999999999999</v>
      </c>
      <c r="BL431">
        <v>0</v>
      </c>
      <c r="BM431">
        <v>2.5999999999999999E-2</v>
      </c>
      <c r="BN431">
        <v>0</v>
      </c>
      <c r="BO431">
        <v>0.39</v>
      </c>
      <c r="BP431">
        <v>0</v>
      </c>
      <c r="BQ431" t="s">
        <v>625</v>
      </c>
      <c r="BR431" t="s">
        <v>625</v>
      </c>
      <c r="BS431">
        <v>1.1919999999999999</v>
      </c>
      <c r="BV431" s="87">
        <v>0</v>
      </c>
      <c r="BW431" s="87">
        <v>8.5067114093959739E-3</v>
      </c>
      <c r="BX431" s="87">
        <v>0.99149328859060404</v>
      </c>
      <c r="BY431" s="87">
        <v>0</v>
      </c>
      <c r="CA431" s="87">
        <v>1</v>
      </c>
      <c r="CD431">
        <v>0</v>
      </c>
      <c r="CG431" s="87">
        <v>0</v>
      </c>
      <c r="CH431" s="102">
        <v>0</v>
      </c>
    </row>
    <row r="432" spans="1:86" x14ac:dyDescent="0.35">
      <c r="A432" t="s">
        <v>486</v>
      </c>
      <c r="B432" t="s">
        <v>488</v>
      </c>
      <c r="C432">
        <v>0</v>
      </c>
      <c r="D432">
        <v>0.1</v>
      </c>
      <c r="E432">
        <v>0</v>
      </c>
      <c r="F432">
        <v>0</v>
      </c>
      <c r="G432">
        <v>0</v>
      </c>
      <c r="H432">
        <v>0</v>
      </c>
      <c r="I432">
        <v>0</v>
      </c>
      <c r="J432">
        <v>0</v>
      </c>
      <c r="K432">
        <v>0</v>
      </c>
      <c r="L432">
        <v>0</v>
      </c>
      <c r="M432">
        <v>1.6919999999999999</v>
      </c>
      <c r="N432">
        <v>0.48599999999999999</v>
      </c>
      <c r="O432">
        <v>0</v>
      </c>
      <c r="P432">
        <v>4.4119999999999999</v>
      </c>
      <c r="Q432">
        <v>0.58099999999999996</v>
      </c>
      <c r="R432">
        <v>1.0529999999999999</v>
      </c>
      <c r="S432">
        <v>0</v>
      </c>
      <c r="T432">
        <v>0</v>
      </c>
      <c r="U432">
        <v>0</v>
      </c>
      <c r="V432">
        <v>0</v>
      </c>
      <c r="W432">
        <v>0</v>
      </c>
      <c r="X432">
        <v>0</v>
      </c>
      <c r="Y432">
        <v>0</v>
      </c>
      <c r="Z432">
        <v>0</v>
      </c>
      <c r="AA432">
        <v>0</v>
      </c>
      <c r="AB432">
        <v>0</v>
      </c>
      <c r="AC432">
        <v>0</v>
      </c>
      <c r="AD432">
        <v>0</v>
      </c>
      <c r="AE432">
        <v>0</v>
      </c>
      <c r="AF432">
        <v>0</v>
      </c>
      <c r="AG432">
        <v>0</v>
      </c>
      <c r="AH432">
        <v>0</v>
      </c>
      <c r="AI432">
        <v>0</v>
      </c>
      <c r="AJ432">
        <v>20.707000000000001</v>
      </c>
      <c r="AK432">
        <v>0</v>
      </c>
      <c r="AL432">
        <v>0.53400000000000003</v>
      </c>
      <c r="AM432">
        <v>0</v>
      </c>
      <c r="AO432">
        <v>29.564999999999998</v>
      </c>
      <c r="AP432">
        <v>29.564999999999998</v>
      </c>
      <c r="AQ432">
        <v>22.853000000000002</v>
      </c>
      <c r="AR432">
        <v>0</v>
      </c>
      <c r="AS432">
        <v>0</v>
      </c>
      <c r="AT432" s="87">
        <v>0.77297480128530371</v>
      </c>
      <c r="AV432" t="s">
        <v>629</v>
      </c>
      <c r="BA432">
        <v>0.53400000000000003</v>
      </c>
      <c r="BB432">
        <v>0</v>
      </c>
      <c r="BC432">
        <v>7.1709999999999994</v>
      </c>
      <c r="BD432">
        <v>1.0529999999999999</v>
      </c>
      <c r="BF432">
        <v>8.2240000000000002</v>
      </c>
      <c r="BI432">
        <v>0.1</v>
      </c>
      <c r="BJ432">
        <v>0</v>
      </c>
      <c r="BK432">
        <v>8.2240000000000002</v>
      </c>
      <c r="BL432">
        <v>20.707000000000001</v>
      </c>
      <c r="BM432">
        <v>0.53400000000000003</v>
      </c>
      <c r="BN432">
        <v>0</v>
      </c>
      <c r="BO432">
        <v>0.39</v>
      </c>
      <c r="BP432">
        <v>0</v>
      </c>
      <c r="BQ432" t="s">
        <v>625</v>
      </c>
      <c r="BR432" t="s">
        <v>625</v>
      </c>
      <c r="BS432">
        <v>29.564999999999998</v>
      </c>
      <c r="BV432" s="87">
        <v>3.3823778116015561E-3</v>
      </c>
      <c r="BW432" s="87">
        <v>7.044140030441402E-3</v>
      </c>
      <c r="BX432" s="87">
        <v>0.28918450870962287</v>
      </c>
      <c r="BY432" s="87">
        <v>0.70038897344833428</v>
      </c>
      <c r="CA432" s="87">
        <v>1</v>
      </c>
      <c r="CD432">
        <v>3.3823799999999999E-3</v>
      </c>
      <c r="CG432" s="87">
        <v>2.1883984437955084E-9</v>
      </c>
      <c r="CH432" s="102">
        <v>0</v>
      </c>
    </row>
    <row r="433" spans="1:86" x14ac:dyDescent="0.35">
      <c r="A433" t="s">
        <v>579</v>
      </c>
      <c r="B433" t="s">
        <v>580</v>
      </c>
      <c r="C433">
        <v>0</v>
      </c>
      <c r="D433">
        <v>1.0429999999999999</v>
      </c>
      <c r="E433">
        <v>0</v>
      </c>
      <c r="F433">
        <v>0</v>
      </c>
      <c r="G433">
        <v>0</v>
      </c>
      <c r="H433">
        <v>0</v>
      </c>
      <c r="I433">
        <v>0</v>
      </c>
      <c r="J433">
        <v>0</v>
      </c>
      <c r="K433">
        <v>0</v>
      </c>
      <c r="L433">
        <v>0</v>
      </c>
      <c r="M433">
        <v>24.9</v>
      </c>
      <c r="N433">
        <v>4.5</v>
      </c>
      <c r="O433">
        <v>0</v>
      </c>
      <c r="P433">
        <v>8.9</v>
      </c>
      <c r="Q433">
        <v>0</v>
      </c>
      <c r="R433">
        <v>0</v>
      </c>
      <c r="S433">
        <v>0</v>
      </c>
      <c r="T433">
        <v>0</v>
      </c>
      <c r="U433">
        <v>0</v>
      </c>
      <c r="V433">
        <v>0</v>
      </c>
      <c r="W433">
        <v>0</v>
      </c>
      <c r="X433">
        <v>0</v>
      </c>
      <c r="Y433">
        <v>0</v>
      </c>
      <c r="Z433">
        <v>0</v>
      </c>
      <c r="AA433">
        <v>0</v>
      </c>
      <c r="AB433">
        <v>0</v>
      </c>
      <c r="AC433">
        <v>0</v>
      </c>
      <c r="AD433">
        <v>0</v>
      </c>
      <c r="AE433">
        <v>0</v>
      </c>
      <c r="AF433">
        <v>0</v>
      </c>
      <c r="AG433">
        <v>0</v>
      </c>
      <c r="AH433">
        <v>0</v>
      </c>
      <c r="AI433">
        <v>0</v>
      </c>
      <c r="AJ433">
        <v>0</v>
      </c>
      <c r="AK433">
        <v>0</v>
      </c>
      <c r="AL433">
        <v>0.78</v>
      </c>
      <c r="AM433">
        <v>0</v>
      </c>
      <c r="AO433">
        <v>40.122999999999998</v>
      </c>
      <c r="AP433">
        <v>40.122999999999998</v>
      </c>
      <c r="AQ433">
        <v>26</v>
      </c>
      <c r="AR433">
        <v>0</v>
      </c>
      <c r="AS433">
        <v>0</v>
      </c>
      <c r="AT433" s="87">
        <v>0.64800737731475722</v>
      </c>
      <c r="AV433" t="s">
        <v>629</v>
      </c>
      <c r="BA433">
        <v>0.78</v>
      </c>
      <c r="BB433">
        <v>0</v>
      </c>
      <c r="BC433">
        <v>38.299999999999997</v>
      </c>
      <c r="BD433">
        <v>0</v>
      </c>
      <c r="BF433">
        <v>38.299999999999997</v>
      </c>
      <c r="BI433">
        <v>1.0429999999999999</v>
      </c>
      <c r="BJ433">
        <v>0</v>
      </c>
      <c r="BK433">
        <v>38.299999999999997</v>
      </c>
      <c r="BL433">
        <v>0</v>
      </c>
      <c r="BM433">
        <v>0.78</v>
      </c>
      <c r="BN433">
        <v>0.64</v>
      </c>
      <c r="BO433">
        <v>0.22</v>
      </c>
      <c r="BP433">
        <v>0</v>
      </c>
      <c r="BQ433" t="s">
        <v>625</v>
      </c>
      <c r="BR433" t="s">
        <v>625</v>
      </c>
      <c r="BS433">
        <v>40.122999999999998</v>
      </c>
      <c r="BV433" s="87">
        <v>3.8436806819031478E-2</v>
      </c>
      <c r="BW433" s="87">
        <v>4.2768486902773975E-3</v>
      </c>
      <c r="BX433" s="87">
        <v>0.95728634449069117</v>
      </c>
      <c r="BY433" s="87">
        <v>0</v>
      </c>
      <c r="CA433" s="87">
        <v>1</v>
      </c>
      <c r="CD433">
        <v>3.84368E-2</v>
      </c>
      <c r="CG433" s="87">
        <v>-6.8190314783667105E-9</v>
      </c>
      <c r="CH433" s="102">
        <v>0</v>
      </c>
    </row>
    <row r="434" spans="1:86" x14ac:dyDescent="0.35">
      <c r="A434" t="s">
        <v>490</v>
      </c>
      <c r="B434" t="s">
        <v>491</v>
      </c>
      <c r="C434">
        <v>0</v>
      </c>
      <c r="D434">
        <v>0.25900000000000001</v>
      </c>
      <c r="E434">
        <v>0</v>
      </c>
      <c r="F434">
        <v>0</v>
      </c>
      <c r="G434">
        <v>0</v>
      </c>
      <c r="H434">
        <v>0</v>
      </c>
      <c r="I434">
        <v>326.41899999999998</v>
      </c>
      <c r="J434">
        <v>0</v>
      </c>
      <c r="K434">
        <v>0</v>
      </c>
      <c r="L434">
        <v>0</v>
      </c>
      <c r="M434">
        <v>0</v>
      </c>
      <c r="N434">
        <v>2.42</v>
      </c>
      <c r="O434">
        <v>0</v>
      </c>
      <c r="P434">
        <v>0</v>
      </c>
      <c r="Q434">
        <v>0</v>
      </c>
      <c r="R434">
        <v>221.3</v>
      </c>
      <c r="S434">
        <v>0</v>
      </c>
      <c r="T434">
        <v>0</v>
      </c>
      <c r="U434">
        <v>0</v>
      </c>
      <c r="V434">
        <v>0</v>
      </c>
      <c r="W434">
        <v>0</v>
      </c>
      <c r="X434">
        <v>0</v>
      </c>
      <c r="Y434">
        <v>0</v>
      </c>
      <c r="Z434">
        <v>0</v>
      </c>
      <c r="AA434">
        <v>0</v>
      </c>
      <c r="AB434">
        <v>0</v>
      </c>
      <c r="AC434">
        <v>4.6150000000000002</v>
      </c>
      <c r="AD434">
        <v>0</v>
      </c>
      <c r="AE434">
        <v>0</v>
      </c>
      <c r="AF434">
        <v>0</v>
      </c>
      <c r="AG434">
        <v>15.657999999999999</v>
      </c>
      <c r="AH434">
        <v>33.207000000000001</v>
      </c>
      <c r="AI434">
        <v>92.941999999999993</v>
      </c>
      <c r="AJ434">
        <v>285.81599999999997</v>
      </c>
      <c r="AK434">
        <v>0</v>
      </c>
      <c r="AL434">
        <v>22.122</v>
      </c>
      <c r="AM434">
        <v>1.6</v>
      </c>
      <c r="AO434">
        <v>1004.7579999999999</v>
      </c>
      <c r="AP434">
        <v>1006.3579999999999</v>
      </c>
      <c r="AQ434">
        <v>965.14200000000005</v>
      </c>
      <c r="AR434">
        <v>152.595</v>
      </c>
      <c r="AS434">
        <v>152.595</v>
      </c>
      <c r="AT434" s="87">
        <v>0.95904439573193645</v>
      </c>
      <c r="AV434" t="s">
        <v>629</v>
      </c>
      <c r="BA434">
        <v>37.78</v>
      </c>
      <c r="BB434">
        <v>0</v>
      </c>
      <c r="BC434">
        <v>2.42</v>
      </c>
      <c r="BD434">
        <v>221.3</v>
      </c>
      <c r="BF434">
        <v>228.33500000000001</v>
      </c>
      <c r="BI434">
        <v>0.25900000000000001</v>
      </c>
      <c r="BJ434">
        <v>0</v>
      </c>
      <c r="BK434">
        <v>228.33500000000001</v>
      </c>
      <c r="BL434">
        <v>738.38400000000001</v>
      </c>
      <c r="BM434">
        <v>37.78</v>
      </c>
      <c r="BN434">
        <v>0</v>
      </c>
      <c r="BO434">
        <v>0</v>
      </c>
      <c r="BP434">
        <v>1.6</v>
      </c>
      <c r="BQ434">
        <v>0</v>
      </c>
      <c r="BR434">
        <v>0.60199999999999998</v>
      </c>
      <c r="BS434">
        <v>1006.3580000000001</v>
      </c>
      <c r="BV434" s="87">
        <v>2.5736368171167716E-4</v>
      </c>
      <c r="BW434" s="87">
        <v>9.9169480443341246E-4</v>
      </c>
      <c r="BX434" s="87">
        <v>0.26443373034248246</v>
      </c>
      <c r="BY434" s="87">
        <v>0.73431721117137239</v>
      </c>
      <c r="CA434" s="87">
        <v>1</v>
      </c>
      <c r="CD434">
        <v>3.03362E-4</v>
      </c>
      <c r="CG434" s="87">
        <v>4.5998318288322838E-5</v>
      </c>
      <c r="CH434" s="102">
        <v>0</v>
      </c>
    </row>
    <row r="435" spans="1:86" x14ac:dyDescent="0.35">
      <c r="A435" t="s">
        <v>490</v>
      </c>
      <c r="B435" t="s">
        <v>493</v>
      </c>
      <c r="C435">
        <v>0</v>
      </c>
      <c r="D435">
        <v>0</v>
      </c>
      <c r="E435">
        <v>0</v>
      </c>
      <c r="F435">
        <v>0</v>
      </c>
      <c r="G435">
        <v>0</v>
      </c>
      <c r="H435">
        <v>0</v>
      </c>
      <c r="I435">
        <v>0</v>
      </c>
      <c r="J435">
        <v>0</v>
      </c>
      <c r="K435">
        <v>0</v>
      </c>
      <c r="L435">
        <v>0</v>
      </c>
      <c r="M435">
        <v>0</v>
      </c>
      <c r="N435">
        <v>0</v>
      </c>
      <c r="O435">
        <v>0</v>
      </c>
      <c r="P435">
        <v>0</v>
      </c>
      <c r="Q435">
        <v>0</v>
      </c>
      <c r="R435">
        <v>0</v>
      </c>
      <c r="S435">
        <v>0</v>
      </c>
      <c r="T435">
        <v>0</v>
      </c>
      <c r="U435">
        <v>0</v>
      </c>
      <c r="V435">
        <v>0</v>
      </c>
      <c r="W435">
        <v>0</v>
      </c>
      <c r="X435">
        <v>0</v>
      </c>
      <c r="Y435">
        <v>0</v>
      </c>
      <c r="Z435">
        <v>0</v>
      </c>
      <c r="AA435">
        <v>0</v>
      </c>
      <c r="AB435">
        <v>0</v>
      </c>
      <c r="AC435">
        <v>0</v>
      </c>
      <c r="AD435">
        <v>0</v>
      </c>
      <c r="AE435">
        <v>0</v>
      </c>
      <c r="AF435">
        <v>0</v>
      </c>
      <c r="AG435">
        <v>0</v>
      </c>
      <c r="AH435">
        <v>0</v>
      </c>
      <c r="AI435">
        <v>0</v>
      </c>
      <c r="AJ435">
        <v>53.962000000000003</v>
      </c>
      <c r="AK435">
        <v>0</v>
      </c>
      <c r="AL435">
        <v>9.9999999999999995E-7</v>
      </c>
      <c r="AM435">
        <v>0</v>
      </c>
      <c r="AO435">
        <v>53.962001000000001</v>
      </c>
      <c r="AP435">
        <v>53.962001000000001</v>
      </c>
      <c r="AQ435">
        <v>53.962000000000003</v>
      </c>
      <c r="AR435">
        <v>0</v>
      </c>
      <c r="AS435">
        <v>0</v>
      </c>
      <c r="AT435" s="87">
        <v>0.99999998146844116</v>
      </c>
      <c r="AV435" t="s">
        <v>629</v>
      </c>
      <c r="BA435">
        <v>9.9999999999999995E-7</v>
      </c>
      <c r="BB435">
        <v>0</v>
      </c>
      <c r="BC435">
        <v>0</v>
      </c>
      <c r="BD435">
        <v>0</v>
      </c>
      <c r="BF435">
        <v>0</v>
      </c>
      <c r="BI435">
        <v>0</v>
      </c>
      <c r="BJ435">
        <v>0</v>
      </c>
      <c r="BK435">
        <v>0</v>
      </c>
      <c r="BL435">
        <v>53.962000000000003</v>
      </c>
      <c r="BM435">
        <v>9.9999999999999995E-7</v>
      </c>
      <c r="BN435">
        <v>0</v>
      </c>
      <c r="BO435">
        <v>0</v>
      </c>
      <c r="BP435">
        <v>0</v>
      </c>
      <c r="BQ435" t="s">
        <v>625</v>
      </c>
      <c r="BR435" t="s">
        <v>625</v>
      </c>
      <c r="BS435">
        <v>53.962001000000001</v>
      </c>
      <c r="BV435" s="87">
        <v>0</v>
      </c>
      <c r="BW435" s="87">
        <v>0</v>
      </c>
      <c r="BX435" s="87">
        <v>1.8531558901976224E-8</v>
      </c>
      <c r="BY435" s="87">
        <v>0.99999998146844116</v>
      </c>
      <c r="CA435" s="87">
        <v>1</v>
      </c>
      <c r="CD435">
        <v>0</v>
      </c>
      <c r="CG435" s="87">
        <v>0</v>
      </c>
      <c r="CH435" s="102">
        <v>0</v>
      </c>
    </row>
    <row r="436" spans="1:86" x14ac:dyDescent="0.35">
      <c r="A436" t="s">
        <v>490</v>
      </c>
      <c r="B436" t="s">
        <v>492</v>
      </c>
      <c r="C436">
        <v>0</v>
      </c>
      <c r="D436">
        <v>7.0000000000000007E-2</v>
      </c>
      <c r="E436">
        <v>0</v>
      </c>
      <c r="F436">
        <v>0</v>
      </c>
      <c r="G436">
        <v>0</v>
      </c>
      <c r="H436">
        <v>0</v>
      </c>
      <c r="I436">
        <v>0.79530000000000001</v>
      </c>
      <c r="J436">
        <v>2.39412</v>
      </c>
      <c r="K436">
        <v>0</v>
      </c>
      <c r="L436">
        <v>165.26300000000001</v>
      </c>
      <c r="M436">
        <v>0</v>
      </c>
      <c r="N436">
        <v>0</v>
      </c>
      <c r="O436">
        <v>0</v>
      </c>
      <c r="P436">
        <v>52.512</v>
      </c>
      <c r="Q436">
        <v>0</v>
      </c>
      <c r="R436">
        <v>0</v>
      </c>
      <c r="S436">
        <v>0</v>
      </c>
      <c r="T436">
        <v>0</v>
      </c>
      <c r="U436">
        <v>0</v>
      </c>
      <c r="V436">
        <v>0</v>
      </c>
      <c r="W436">
        <v>4.2610000000000001</v>
      </c>
      <c r="X436">
        <v>0</v>
      </c>
      <c r="Y436">
        <v>0</v>
      </c>
      <c r="Z436">
        <v>0</v>
      </c>
      <c r="AA436">
        <v>0</v>
      </c>
      <c r="AB436">
        <v>0</v>
      </c>
      <c r="AC436">
        <v>0.89700000000000002</v>
      </c>
      <c r="AD436">
        <v>0</v>
      </c>
      <c r="AE436">
        <v>0</v>
      </c>
      <c r="AF436">
        <v>0</v>
      </c>
      <c r="AG436">
        <v>0</v>
      </c>
      <c r="AH436">
        <v>0</v>
      </c>
      <c r="AI436">
        <v>0</v>
      </c>
      <c r="AJ436">
        <v>0.38800000000000001</v>
      </c>
      <c r="AK436">
        <v>0</v>
      </c>
      <c r="AL436">
        <v>8.5310000000000006</v>
      </c>
      <c r="AM436">
        <v>0</v>
      </c>
      <c r="AO436">
        <v>235.11142000000001</v>
      </c>
      <c r="AP436">
        <v>235.11142000000001</v>
      </c>
      <c r="AQ436">
        <v>165.37</v>
      </c>
      <c r="AR436">
        <v>0</v>
      </c>
      <c r="AS436">
        <v>0</v>
      </c>
      <c r="AT436" s="87">
        <v>0.70336864113193653</v>
      </c>
      <c r="AV436" t="s">
        <v>629</v>
      </c>
      <c r="BA436">
        <v>8.5310000000000006</v>
      </c>
      <c r="BB436">
        <v>0</v>
      </c>
      <c r="BC436">
        <v>52.512</v>
      </c>
      <c r="BD436">
        <v>0</v>
      </c>
      <c r="BF436">
        <v>222.93299999999999</v>
      </c>
      <c r="BI436">
        <v>7.0000000000000007E-2</v>
      </c>
      <c r="BJ436">
        <v>0</v>
      </c>
      <c r="BK436">
        <v>57.67</v>
      </c>
      <c r="BL436">
        <v>168.84042000000002</v>
      </c>
      <c r="BM436">
        <v>8.5310000000000006</v>
      </c>
      <c r="BN436">
        <v>0</v>
      </c>
      <c r="BO436">
        <v>0</v>
      </c>
      <c r="BP436">
        <v>0</v>
      </c>
      <c r="BQ436" t="s">
        <v>625</v>
      </c>
      <c r="BR436" t="s">
        <v>625</v>
      </c>
      <c r="BS436">
        <v>235.11142000000004</v>
      </c>
      <c r="BV436" s="87">
        <v>2.9773117783900071E-4</v>
      </c>
      <c r="BW436" s="87">
        <v>0</v>
      </c>
      <c r="BX436" s="87">
        <v>0.2815728814874241</v>
      </c>
      <c r="BY436" s="87">
        <v>0.71812938733473686</v>
      </c>
      <c r="CA436" s="87">
        <v>1</v>
      </c>
      <c r="CD436">
        <v>2.9773199999999999E-4</v>
      </c>
      <c r="CG436" s="87">
        <v>8.2216099927439126E-10</v>
      </c>
      <c r="CH436" s="102">
        <v>0</v>
      </c>
    </row>
    <row r="437" spans="1:86" x14ac:dyDescent="0.35">
      <c r="A437" t="s">
        <v>494</v>
      </c>
      <c r="B437" t="s">
        <v>495</v>
      </c>
      <c r="C437">
        <v>0</v>
      </c>
      <c r="D437">
        <v>9.6392500000000006E-2</v>
      </c>
      <c r="E437">
        <v>0</v>
      </c>
      <c r="F437">
        <v>0</v>
      </c>
      <c r="G437">
        <v>0</v>
      </c>
      <c r="H437">
        <v>0</v>
      </c>
      <c r="I437">
        <v>0</v>
      </c>
      <c r="J437">
        <v>0</v>
      </c>
      <c r="K437">
        <v>0</v>
      </c>
      <c r="L437">
        <v>0</v>
      </c>
      <c r="M437">
        <v>0</v>
      </c>
      <c r="N437">
        <v>28.228899999999999</v>
      </c>
      <c r="O437">
        <v>0</v>
      </c>
      <c r="P437">
        <v>5.2630100000000004</v>
      </c>
      <c r="Q437">
        <v>0</v>
      </c>
      <c r="R437">
        <v>0</v>
      </c>
      <c r="S437">
        <v>0</v>
      </c>
      <c r="T437">
        <v>0</v>
      </c>
      <c r="U437">
        <v>0</v>
      </c>
      <c r="V437">
        <v>0</v>
      </c>
      <c r="W437">
        <v>0</v>
      </c>
      <c r="X437">
        <v>0</v>
      </c>
      <c r="Y437">
        <v>0</v>
      </c>
      <c r="Z437">
        <v>0</v>
      </c>
      <c r="AA437">
        <v>0</v>
      </c>
      <c r="AB437">
        <v>0</v>
      </c>
      <c r="AC437">
        <v>0</v>
      </c>
      <c r="AD437">
        <v>0</v>
      </c>
      <c r="AE437">
        <v>0</v>
      </c>
      <c r="AF437">
        <v>0</v>
      </c>
      <c r="AG437">
        <v>0</v>
      </c>
      <c r="AH437">
        <v>0</v>
      </c>
      <c r="AI437">
        <v>4.7</v>
      </c>
      <c r="AJ437">
        <v>0</v>
      </c>
      <c r="AK437">
        <v>0</v>
      </c>
      <c r="AL437">
        <v>0.7</v>
      </c>
      <c r="AM437">
        <v>0</v>
      </c>
      <c r="AO437">
        <v>38.988302500000003</v>
      </c>
      <c r="AP437">
        <v>38.988302500000003</v>
      </c>
      <c r="AQ437">
        <v>26.9</v>
      </c>
      <c r="AR437">
        <v>0</v>
      </c>
      <c r="AS437">
        <v>0</v>
      </c>
      <c r="AT437" s="87">
        <v>0.68995053067519407</v>
      </c>
      <c r="AV437" t="s">
        <v>629</v>
      </c>
      <c r="BA437">
        <v>0.7</v>
      </c>
      <c r="BB437">
        <v>0</v>
      </c>
      <c r="BC437">
        <v>33.491909999999997</v>
      </c>
      <c r="BD437">
        <v>0</v>
      </c>
      <c r="BF437">
        <v>33.491909999999997</v>
      </c>
      <c r="BI437">
        <v>9.6392500000000006E-2</v>
      </c>
      <c r="BJ437">
        <v>0</v>
      </c>
      <c r="BK437">
        <v>33.491909999999997</v>
      </c>
      <c r="BL437">
        <v>4.7</v>
      </c>
      <c r="BM437">
        <v>0.7</v>
      </c>
      <c r="BN437">
        <v>0</v>
      </c>
      <c r="BO437">
        <v>0</v>
      </c>
      <c r="BP437">
        <v>0</v>
      </c>
      <c r="BQ437" t="s">
        <v>625</v>
      </c>
      <c r="BR437" t="s">
        <v>625</v>
      </c>
      <c r="BS437">
        <v>38.988302500000003</v>
      </c>
      <c r="BV437" s="87">
        <v>2.4723441088516226E-3</v>
      </c>
      <c r="BW437" s="87">
        <v>0</v>
      </c>
      <c r="BX437" s="87">
        <v>0.87697867841258281</v>
      </c>
      <c r="BY437" s="87">
        <v>0.12054897747856552</v>
      </c>
      <c r="CA437" s="87">
        <v>1</v>
      </c>
      <c r="CD437">
        <v>2.47234E-3</v>
      </c>
      <c r="CG437" s="87">
        <v>-4.108851622657006E-9</v>
      </c>
      <c r="CH437" s="102">
        <v>0</v>
      </c>
    </row>
    <row r="438" spans="1:86" x14ac:dyDescent="0.35">
      <c r="A438" t="s">
        <v>496</v>
      </c>
      <c r="B438" t="s">
        <v>497</v>
      </c>
      <c r="C438">
        <v>0</v>
      </c>
      <c r="D438">
        <v>0.3</v>
      </c>
      <c r="E438">
        <v>0</v>
      </c>
      <c r="F438">
        <v>0</v>
      </c>
      <c r="G438">
        <v>0</v>
      </c>
      <c r="H438">
        <v>0</v>
      </c>
      <c r="I438">
        <v>0</v>
      </c>
      <c r="J438">
        <v>0</v>
      </c>
      <c r="K438">
        <v>0</v>
      </c>
      <c r="L438">
        <v>0</v>
      </c>
      <c r="M438">
        <v>0</v>
      </c>
      <c r="N438">
        <v>0</v>
      </c>
      <c r="O438">
        <v>0</v>
      </c>
      <c r="P438">
        <v>0</v>
      </c>
      <c r="Q438">
        <v>54.3</v>
      </c>
      <c r="R438">
        <v>0</v>
      </c>
      <c r="S438">
        <v>0</v>
      </c>
      <c r="T438">
        <v>0</v>
      </c>
      <c r="U438">
        <v>0</v>
      </c>
      <c r="V438">
        <v>0</v>
      </c>
      <c r="W438">
        <v>0</v>
      </c>
      <c r="X438">
        <v>0</v>
      </c>
      <c r="Y438">
        <v>0</v>
      </c>
      <c r="Z438">
        <v>0</v>
      </c>
      <c r="AA438">
        <v>0</v>
      </c>
      <c r="AB438">
        <v>0</v>
      </c>
      <c r="AC438">
        <v>0</v>
      </c>
      <c r="AD438">
        <v>0</v>
      </c>
      <c r="AE438">
        <v>0</v>
      </c>
      <c r="AF438">
        <v>0</v>
      </c>
      <c r="AG438">
        <v>0</v>
      </c>
      <c r="AH438">
        <v>0</v>
      </c>
      <c r="AI438">
        <v>0</v>
      </c>
      <c r="AJ438">
        <v>0</v>
      </c>
      <c r="AK438">
        <v>0</v>
      </c>
      <c r="AL438">
        <v>1.6</v>
      </c>
      <c r="AM438">
        <v>0</v>
      </c>
      <c r="AO438">
        <v>56.199999999999996</v>
      </c>
      <c r="AP438">
        <v>56.199999999999996</v>
      </c>
      <c r="AQ438">
        <v>45</v>
      </c>
      <c r="AR438">
        <v>0</v>
      </c>
      <c r="AS438">
        <v>0</v>
      </c>
      <c r="AT438" s="87">
        <v>0.80071174377224208</v>
      </c>
      <c r="AV438" t="s">
        <v>629</v>
      </c>
      <c r="BA438">
        <v>1.6</v>
      </c>
      <c r="BB438">
        <v>0</v>
      </c>
      <c r="BC438">
        <v>54.3</v>
      </c>
      <c r="BD438">
        <v>0</v>
      </c>
      <c r="BF438">
        <v>54.3</v>
      </c>
      <c r="BI438">
        <v>0.3</v>
      </c>
      <c r="BJ438">
        <v>0</v>
      </c>
      <c r="BK438">
        <v>54.3</v>
      </c>
      <c r="BL438">
        <v>0</v>
      </c>
      <c r="BM438">
        <v>1.6</v>
      </c>
      <c r="BN438">
        <v>0.64</v>
      </c>
      <c r="BO438">
        <v>0.22</v>
      </c>
      <c r="BP438">
        <v>0</v>
      </c>
      <c r="BQ438" t="s">
        <v>625</v>
      </c>
      <c r="BR438" t="s">
        <v>625</v>
      </c>
      <c r="BS438">
        <v>56.199999999999996</v>
      </c>
      <c r="BV438" s="87">
        <v>2.3558718861209967E-2</v>
      </c>
      <c r="BW438" s="87">
        <v>6.2633451957295385E-3</v>
      </c>
      <c r="BX438" s="87">
        <v>0.97017793594306045</v>
      </c>
      <c r="BY438" s="87">
        <v>0</v>
      </c>
      <c r="CA438" s="87">
        <v>1</v>
      </c>
      <c r="CD438">
        <v>2.3558699999999998E-2</v>
      </c>
      <c r="CG438" s="87">
        <v>-1.8861209968856762E-8</v>
      </c>
      <c r="CH438" s="102">
        <v>0</v>
      </c>
    </row>
    <row r="439" spans="1:86" x14ac:dyDescent="0.35">
      <c r="A439" t="s">
        <v>498</v>
      </c>
      <c r="B439" t="s">
        <v>499</v>
      </c>
      <c r="C439">
        <v>0</v>
      </c>
      <c r="D439">
        <v>7.0000000000000001E-3</v>
      </c>
      <c r="E439">
        <v>0</v>
      </c>
      <c r="F439">
        <v>0</v>
      </c>
      <c r="G439">
        <v>0</v>
      </c>
      <c r="H439">
        <v>0</v>
      </c>
      <c r="I439">
        <v>0</v>
      </c>
      <c r="J439">
        <v>0</v>
      </c>
      <c r="K439">
        <v>0</v>
      </c>
      <c r="L439">
        <v>0</v>
      </c>
      <c r="M439">
        <v>0</v>
      </c>
      <c r="N439">
        <v>0</v>
      </c>
      <c r="O439">
        <v>0</v>
      </c>
      <c r="P439">
        <v>8.4280000000000008</v>
      </c>
      <c r="Q439">
        <v>0</v>
      </c>
      <c r="R439">
        <v>0</v>
      </c>
      <c r="S439">
        <v>0</v>
      </c>
      <c r="T439">
        <v>0</v>
      </c>
      <c r="U439">
        <v>0</v>
      </c>
      <c r="V439">
        <v>0</v>
      </c>
      <c r="W439">
        <v>0.66100000000000003</v>
      </c>
      <c r="X439">
        <v>0</v>
      </c>
      <c r="Y439">
        <v>0</v>
      </c>
      <c r="Z439">
        <v>0</v>
      </c>
      <c r="AA439">
        <v>0</v>
      </c>
      <c r="AB439">
        <v>0</v>
      </c>
      <c r="AC439">
        <v>0</v>
      </c>
      <c r="AD439">
        <v>0</v>
      </c>
      <c r="AE439">
        <v>0</v>
      </c>
      <c r="AF439">
        <v>1.4410000000000001</v>
      </c>
      <c r="AG439">
        <v>0</v>
      </c>
      <c r="AH439">
        <v>0</v>
      </c>
      <c r="AI439">
        <v>0</v>
      </c>
      <c r="AJ439">
        <v>0</v>
      </c>
      <c r="AK439">
        <v>0</v>
      </c>
      <c r="AL439">
        <v>0.33800000000000002</v>
      </c>
      <c r="AM439">
        <v>0</v>
      </c>
      <c r="AO439">
        <v>10.875</v>
      </c>
      <c r="AP439">
        <v>10.875</v>
      </c>
      <c r="AQ439">
        <v>6.96</v>
      </c>
      <c r="AR439">
        <v>0</v>
      </c>
      <c r="AS439">
        <v>0</v>
      </c>
      <c r="AT439" s="87">
        <v>0.64</v>
      </c>
      <c r="AV439" t="s">
        <v>629</v>
      </c>
      <c r="BA439">
        <v>1.7790000000000001</v>
      </c>
      <c r="BB439">
        <v>0</v>
      </c>
      <c r="BC439">
        <v>8.4280000000000008</v>
      </c>
      <c r="BD439">
        <v>0</v>
      </c>
      <c r="BF439">
        <v>9.0890000000000004</v>
      </c>
      <c r="BI439">
        <v>7.0000000000000001E-3</v>
      </c>
      <c r="BJ439">
        <v>0</v>
      </c>
      <c r="BK439">
        <v>9.0890000000000004</v>
      </c>
      <c r="BL439">
        <v>0</v>
      </c>
      <c r="BM439">
        <v>1.7790000000000001</v>
      </c>
      <c r="BN439">
        <v>0</v>
      </c>
      <c r="BO439">
        <v>0</v>
      </c>
      <c r="BP439">
        <v>0</v>
      </c>
      <c r="BQ439" t="s">
        <v>625</v>
      </c>
      <c r="BR439" t="s">
        <v>625</v>
      </c>
      <c r="BS439">
        <v>10.875</v>
      </c>
      <c r="BV439" s="87">
        <v>6.4367816091954024E-4</v>
      </c>
      <c r="BW439" s="87">
        <v>0</v>
      </c>
      <c r="BX439" s="87">
        <v>0.99935632183908052</v>
      </c>
      <c r="BY439" s="87">
        <v>0</v>
      </c>
      <c r="CA439" s="87">
        <v>1</v>
      </c>
      <c r="CD439">
        <v>6.4367799999999996E-4</v>
      </c>
      <c r="CG439" s="87">
        <v>-1.6091954027977473E-10</v>
      </c>
      <c r="CH439" s="102">
        <v>0</v>
      </c>
    </row>
    <row r="440" spans="1:86" x14ac:dyDescent="0.35">
      <c r="A440" t="s">
        <v>498</v>
      </c>
      <c r="B440" t="s">
        <v>500</v>
      </c>
      <c r="C440">
        <v>0</v>
      </c>
      <c r="D440">
        <v>0</v>
      </c>
      <c r="E440">
        <v>0</v>
      </c>
      <c r="F440">
        <v>0</v>
      </c>
      <c r="G440">
        <v>0</v>
      </c>
      <c r="H440">
        <v>0</v>
      </c>
      <c r="I440">
        <v>0</v>
      </c>
      <c r="J440">
        <v>0</v>
      </c>
      <c r="K440">
        <v>0</v>
      </c>
      <c r="L440">
        <v>0</v>
      </c>
      <c r="M440">
        <v>0</v>
      </c>
      <c r="N440">
        <v>0</v>
      </c>
      <c r="O440">
        <v>0</v>
      </c>
      <c r="P440">
        <v>4.6289999999999996</v>
      </c>
      <c r="Q440">
        <v>0</v>
      </c>
      <c r="R440">
        <v>0</v>
      </c>
      <c r="S440">
        <v>0</v>
      </c>
      <c r="T440">
        <v>0</v>
      </c>
      <c r="U440">
        <v>0</v>
      </c>
      <c r="V440">
        <v>0</v>
      </c>
      <c r="W440">
        <v>0.57599999999999996</v>
      </c>
      <c r="X440">
        <v>0</v>
      </c>
      <c r="Y440">
        <v>0</v>
      </c>
      <c r="Z440">
        <v>0</v>
      </c>
      <c r="AA440">
        <v>0</v>
      </c>
      <c r="AB440">
        <v>0</v>
      </c>
      <c r="AC440">
        <v>0</v>
      </c>
      <c r="AD440">
        <v>0</v>
      </c>
      <c r="AE440">
        <v>0</v>
      </c>
      <c r="AF440">
        <v>1.419</v>
      </c>
      <c r="AG440">
        <v>0</v>
      </c>
      <c r="AH440">
        <v>0</v>
      </c>
      <c r="AI440">
        <v>0</v>
      </c>
      <c r="AJ440">
        <v>0</v>
      </c>
      <c r="AK440">
        <v>0</v>
      </c>
      <c r="AL440">
        <v>0.153</v>
      </c>
      <c r="AM440">
        <v>0</v>
      </c>
      <c r="AO440">
        <v>6.7769999999999984</v>
      </c>
      <c r="AP440">
        <v>6.7769999999999984</v>
      </c>
      <c r="AQ440">
        <v>5.0999999999999996</v>
      </c>
      <c r="AR440">
        <v>0</v>
      </c>
      <c r="AS440">
        <v>0</v>
      </c>
      <c r="AT440" s="87">
        <v>0.75254537405931843</v>
      </c>
      <c r="AV440" t="s">
        <v>629</v>
      </c>
      <c r="BA440">
        <v>1.5720000000000001</v>
      </c>
      <c r="BB440">
        <v>0</v>
      </c>
      <c r="BC440">
        <v>4.6289999999999996</v>
      </c>
      <c r="BD440">
        <v>0</v>
      </c>
      <c r="BF440">
        <v>5.2049999999999992</v>
      </c>
      <c r="BI440">
        <v>0</v>
      </c>
      <c r="BJ440">
        <v>0</v>
      </c>
      <c r="BK440">
        <v>5.2049999999999992</v>
      </c>
      <c r="BL440">
        <v>0</v>
      </c>
      <c r="BM440">
        <v>1.5720000000000001</v>
      </c>
      <c r="BN440">
        <v>0</v>
      </c>
      <c r="BO440">
        <v>0</v>
      </c>
      <c r="BP440">
        <v>0</v>
      </c>
      <c r="BQ440" t="s">
        <v>625</v>
      </c>
      <c r="BR440" t="s">
        <v>625</v>
      </c>
      <c r="BS440">
        <v>6.7769999999999992</v>
      </c>
      <c r="BV440" s="87">
        <v>0</v>
      </c>
      <c r="BW440" s="87">
        <v>0</v>
      </c>
      <c r="BX440" s="87">
        <v>1</v>
      </c>
      <c r="BY440" s="87">
        <v>0</v>
      </c>
      <c r="CA440" s="87">
        <v>1</v>
      </c>
      <c r="CD440">
        <v>0</v>
      </c>
      <c r="CG440" s="87">
        <v>0</v>
      </c>
      <c r="CH440" s="102">
        <v>0</v>
      </c>
    </row>
    <row r="441" spans="1:86" x14ac:dyDescent="0.35">
      <c r="A441" t="s">
        <v>498</v>
      </c>
      <c r="B441" t="s">
        <v>501</v>
      </c>
      <c r="C441">
        <v>0</v>
      </c>
      <c r="D441">
        <v>0.22500000000000001</v>
      </c>
      <c r="E441">
        <v>0</v>
      </c>
      <c r="F441">
        <v>0</v>
      </c>
      <c r="G441">
        <v>0</v>
      </c>
      <c r="H441">
        <v>0</v>
      </c>
      <c r="I441">
        <v>0</v>
      </c>
      <c r="J441">
        <v>0</v>
      </c>
      <c r="K441">
        <v>0</v>
      </c>
      <c r="L441">
        <v>0</v>
      </c>
      <c r="M441">
        <v>0</v>
      </c>
      <c r="N441">
        <v>0</v>
      </c>
      <c r="O441">
        <v>0</v>
      </c>
      <c r="P441">
        <v>0</v>
      </c>
      <c r="Q441">
        <v>3.49647</v>
      </c>
      <c r="R441">
        <v>0</v>
      </c>
      <c r="S441">
        <v>0</v>
      </c>
      <c r="T441">
        <v>0</v>
      </c>
      <c r="U441">
        <v>0</v>
      </c>
      <c r="V441">
        <v>0</v>
      </c>
      <c r="W441">
        <v>0</v>
      </c>
      <c r="X441">
        <v>0</v>
      </c>
      <c r="Y441">
        <v>0</v>
      </c>
      <c r="Z441">
        <v>0</v>
      </c>
      <c r="AA441">
        <v>0</v>
      </c>
      <c r="AB441">
        <v>0</v>
      </c>
      <c r="AC441">
        <v>0</v>
      </c>
      <c r="AD441">
        <v>0</v>
      </c>
      <c r="AE441">
        <v>0</v>
      </c>
      <c r="AF441">
        <v>0</v>
      </c>
      <c r="AG441">
        <v>0</v>
      </c>
      <c r="AH441">
        <v>0</v>
      </c>
      <c r="AI441">
        <v>0</v>
      </c>
      <c r="AJ441">
        <v>5.7119999999999997</v>
      </c>
      <c r="AK441">
        <v>0</v>
      </c>
      <c r="AL441">
        <v>0.22409999999999999</v>
      </c>
      <c r="AM441">
        <v>0</v>
      </c>
      <c r="AO441">
        <v>9.6575699999999998</v>
      </c>
      <c r="AP441">
        <v>9.6575699999999998</v>
      </c>
      <c r="AQ441">
        <v>7.47</v>
      </c>
      <c r="AR441">
        <v>0</v>
      </c>
      <c r="AS441">
        <v>0</v>
      </c>
      <c r="AT441" s="87">
        <v>0.7734864981563685</v>
      </c>
      <c r="AV441" t="s">
        <v>629</v>
      </c>
      <c r="BA441">
        <v>0.22409999999999999</v>
      </c>
      <c r="BB441">
        <v>0</v>
      </c>
      <c r="BC441">
        <v>3.49647</v>
      </c>
      <c r="BD441">
        <v>0</v>
      </c>
      <c r="BF441">
        <v>3.49647</v>
      </c>
      <c r="BI441">
        <v>0.22500000000000001</v>
      </c>
      <c r="BJ441">
        <v>0</v>
      </c>
      <c r="BK441">
        <v>3.49647</v>
      </c>
      <c r="BL441">
        <v>5.7119999999999997</v>
      </c>
      <c r="BM441">
        <v>0.22409999999999999</v>
      </c>
      <c r="BN441">
        <v>0</v>
      </c>
      <c r="BO441">
        <v>0</v>
      </c>
      <c r="BP441">
        <v>0</v>
      </c>
      <c r="BQ441" t="s">
        <v>625</v>
      </c>
      <c r="BR441" t="s">
        <v>625</v>
      </c>
      <c r="BS441">
        <v>9.6575699999999998</v>
      </c>
      <c r="BV441" s="87">
        <v>2.3297786089047246E-2</v>
      </c>
      <c r="BW441" s="87">
        <v>0</v>
      </c>
      <c r="BX441" s="87">
        <v>0.38524908439700672</v>
      </c>
      <c r="BY441" s="87">
        <v>0.59145312951394602</v>
      </c>
      <c r="CA441" s="87">
        <v>1</v>
      </c>
      <c r="CD441">
        <v>2.32978E-2</v>
      </c>
      <c r="CG441" s="87">
        <v>1.3910952754297989E-8</v>
      </c>
      <c r="CH441" s="102">
        <v>0</v>
      </c>
    </row>
    <row r="442" spans="1:86" x14ac:dyDescent="0.35">
      <c r="A442" t="s">
        <v>498</v>
      </c>
      <c r="B442" t="s">
        <v>502</v>
      </c>
      <c r="C442">
        <v>0</v>
      </c>
      <c r="D442">
        <v>1.2999999999999999E-2</v>
      </c>
      <c r="E442">
        <v>0</v>
      </c>
      <c r="F442">
        <v>0</v>
      </c>
      <c r="G442">
        <v>0</v>
      </c>
      <c r="H442">
        <v>0</v>
      </c>
      <c r="I442">
        <v>0</v>
      </c>
      <c r="J442">
        <v>0</v>
      </c>
      <c r="K442">
        <v>0</v>
      </c>
      <c r="L442">
        <v>0</v>
      </c>
      <c r="M442">
        <v>0</v>
      </c>
      <c r="N442">
        <v>0</v>
      </c>
      <c r="O442">
        <v>0</v>
      </c>
      <c r="P442">
        <v>0</v>
      </c>
      <c r="Q442">
        <v>0</v>
      </c>
      <c r="R442">
        <v>0.73399999999999999</v>
      </c>
      <c r="S442">
        <v>0</v>
      </c>
      <c r="T442">
        <v>0</v>
      </c>
      <c r="U442">
        <v>0</v>
      </c>
      <c r="V442">
        <v>0</v>
      </c>
      <c r="W442">
        <v>0</v>
      </c>
      <c r="X442">
        <v>0</v>
      </c>
      <c r="Y442">
        <v>0</v>
      </c>
      <c r="Z442">
        <v>0</v>
      </c>
      <c r="AA442">
        <v>0</v>
      </c>
      <c r="AB442">
        <v>0</v>
      </c>
      <c r="AC442">
        <v>0</v>
      </c>
      <c r="AD442">
        <v>0</v>
      </c>
      <c r="AE442">
        <v>0</v>
      </c>
      <c r="AF442">
        <v>0</v>
      </c>
      <c r="AG442">
        <v>0</v>
      </c>
      <c r="AH442">
        <v>0</v>
      </c>
      <c r="AI442">
        <v>0</v>
      </c>
      <c r="AJ442">
        <v>0</v>
      </c>
      <c r="AK442">
        <v>0</v>
      </c>
      <c r="AL442">
        <v>2.3640000000000001E-2</v>
      </c>
      <c r="AM442">
        <v>0</v>
      </c>
      <c r="AO442">
        <v>0.77063999999999999</v>
      </c>
      <c r="AP442">
        <v>0.77063999999999999</v>
      </c>
      <c r="AQ442">
        <v>0.51</v>
      </c>
      <c r="AR442">
        <v>0</v>
      </c>
      <c r="AS442">
        <v>0</v>
      </c>
      <c r="AT442" s="87">
        <v>0.66178760510744317</v>
      </c>
      <c r="AV442" t="s">
        <v>629</v>
      </c>
      <c r="BA442">
        <v>2.3640000000000001E-2</v>
      </c>
      <c r="BB442">
        <v>0</v>
      </c>
      <c r="BC442">
        <v>0</v>
      </c>
      <c r="BD442">
        <v>0.73399999999999999</v>
      </c>
      <c r="BF442">
        <v>0.73399999999999999</v>
      </c>
      <c r="BI442">
        <v>1.2999999999999999E-2</v>
      </c>
      <c r="BJ442">
        <v>0</v>
      </c>
      <c r="BK442">
        <v>0.73399999999999999</v>
      </c>
      <c r="BL442">
        <v>0</v>
      </c>
      <c r="BM442">
        <v>2.3640000000000001E-2</v>
      </c>
      <c r="BN442">
        <v>0</v>
      </c>
      <c r="BO442">
        <v>0</v>
      </c>
      <c r="BP442">
        <v>0</v>
      </c>
      <c r="BQ442" t="s">
        <v>625</v>
      </c>
      <c r="BR442" t="s">
        <v>625</v>
      </c>
      <c r="BS442">
        <v>0.77063999999999999</v>
      </c>
      <c r="BV442" s="87">
        <v>1.6869095816464237E-2</v>
      </c>
      <c r="BW442" s="87">
        <v>0</v>
      </c>
      <c r="BX442" s="87">
        <v>0.98313090418353577</v>
      </c>
      <c r="BY442" s="87">
        <v>0</v>
      </c>
      <c r="CA442" s="87">
        <v>1</v>
      </c>
      <c r="CD442">
        <v>1.6869100000000001E-2</v>
      </c>
      <c r="CG442" s="87">
        <v>4.1835357643404958E-9</v>
      </c>
      <c r="CH442" s="102">
        <v>0</v>
      </c>
    </row>
    <row r="443" spans="1:86" x14ac:dyDescent="0.35">
      <c r="A443" t="s">
        <v>498</v>
      </c>
      <c r="B443" t="s">
        <v>504</v>
      </c>
      <c r="C443">
        <v>0</v>
      </c>
      <c r="D443">
        <v>21.223299999999998</v>
      </c>
      <c r="E443">
        <v>0</v>
      </c>
      <c r="F443">
        <v>0.67189500000000002</v>
      </c>
      <c r="G443">
        <v>0</v>
      </c>
      <c r="H443">
        <v>0</v>
      </c>
      <c r="I443">
        <v>0</v>
      </c>
      <c r="J443">
        <v>1.7225999999999999</v>
      </c>
      <c r="K443">
        <v>0</v>
      </c>
      <c r="L443">
        <v>0</v>
      </c>
      <c r="M443">
        <v>90.824100000000001</v>
      </c>
      <c r="N443">
        <v>17.689599999999999</v>
      </c>
      <c r="O443">
        <v>86.7273</v>
      </c>
      <c r="P443">
        <v>51.770600000000002</v>
      </c>
      <c r="Q443">
        <v>0</v>
      </c>
      <c r="R443">
        <v>0</v>
      </c>
      <c r="S443">
        <v>0</v>
      </c>
      <c r="T443">
        <v>0</v>
      </c>
      <c r="U443">
        <v>0</v>
      </c>
      <c r="V443">
        <v>0</v>
      </c>
      <c r="W443">
        <v>0</v>
      </c>
      <c r="X443">
        <v>0</v>
      </c>
      <c r="Y443">
        <v>0</v>
      </c>
      <c r="Z443">
        <v>0</v>
      </c>
      <c r="AA443">
        <v>0</v>
      </c>
      <c r="AB443">
        <v>0</v>
      </c>
      <c r="AC443">
        <v>0</v>
      </c>
      <c r="AD443">
        <v>0</v>
      </c>
      <c r="AE443">
        <v>39.429000000000002</v>
      </c>
      <c r="AF443">
        <v>0</v>
      </c>
      <c r="AG443">
        <v>0</v>
      </c>
      <c r="AH443">
        <v>0</v>
      </c>
      <c r="AI443">
        <v>0</v>
      </c>
      <c r="AJ443">
        <v>0</v>
      </c>
      <c r="AK443">
        <v>0</v>
      </c>
      <c r="AL443">
        <v>10.0562</v>
      </c>
      <c r="AM443">
        <v>0</v>
      </c>
      <c r="AO443">
        <v>320.11459500000001</v>
      </c>
      <c r="AP443">
        <v>320.11459500000001</v>
      </c>
      <c r="AQ443">
        <v>275.30200000000002</v>
      </c>
      <c r="AR443">
        <v>0</v>
      </c>
      <c r="AS443">
        <v>0</v>
      </c>
      <c r="AT443" s="87">
        <v>0.86001077207991727</v>
      </c>
      <c r="AV443" t="s">
        <v>629</v>
      </c>
      <c r="BA443">
        <v>10.0562</v>
      </c>
      <c r="BB443">
        <v>0</v>
      </c>
      <c r="BC443">
        <v>247.01159999999999</v>
      </c>
      <c r="BD443">
        <v>0</v>
      </c>
      <c r="BF443">
        <v>247.01159999999999</v>
      </c>
      <c r="BI443">
        <v>21.895194999999998</v>
      </c>
      <c r="BJ443">
        <v>39.429000000000002</v>
      </c>
      <c r="BK443">
        <v>247.01159999999999</v>
      </c>
      <c r="BL443">
        <v>1.7225999999999999</v>
      </c>
      <c r="BM443">
        <v>10.0562</v>
      </c>
      <c r="BN443">
        <v>0</v>
      </c>
      <c r="BO443">
        <v>0</v>
      </c>
      <c r="BP443">
        <v>0</v>
      </c>
      <c r="BQ443" t="s">
        <v>625</v>
      </c>
      <c r="BR443" t="s">
        <v>625</v>
      </c>
      <c r="BS443">
        <v>320.11459499999995</v>
      </c>
      <c r="BV443" s="87">
        <v>6.8397990413401805E-2</v>
      </c>
      <c r="BW443" s="87">
        <v>0.12317151612534258</v>
      </c>
      <c r="BX443" s="87">
        <v>0.80304929551868764</v>
      </c>
      <c r="BY443" s="87">
        <v>5.3811979425680365E-3</v>
      </c>
      <c r="CA443" s="87">
        <v>1</v>
      </c>
      <c r="CD443">
        <v>6.8397899999999998E-2</v>
      </c>
      <c r="CG443" s="87">
        <v>-9.0413401807043492E-8</v>
      </c>
      <c r="CH443" s="102">
        <v>0</v>
      </c>
    </row>
    <row r="444" spans="1:86" x14ac:dyDescent="0.35">
      <c r="A444" t="s">
        <v>498</v>
      </c>
      <c r="B444" t="s">
        <v>503</v>
      </c>
      <c r="C444">
        <v>0</v>
      </c>
      <c r="D444">
        <v>0.73</v>
      </c>
      <c r="E444">
        <v>0</v>
      </c>
      <c r="F444">
        <v>0.54218299999999997</v>
      </c>
      <c r="G444">
        <v>0</v>
      </c>
      <c r="H444">
        <v>0</v>
      </c>
      <c r="I444">
        <v>0</v>
      </c>
      <c r="J444">
        <v>1.39192</v>
      </c>
      <c r="K444">
        <v>0</v>
      </c>
      <c r="L444">
        <v>0</v>
      </c>
      <c r="M444">
        <v>72.597200000000001</v>
      </c>
      <c r="N444">
        <v>14.138999999999999</v>
      </c>
      <c r="O444">
        <v>69.320999999999998</v>
      </c>
      <c r="P444">
        <v>41.380299999999998</v>
      </c>
      <c r="Q444">
        <v>0</v>
      </c>
      <c r="R444">
        <v>0</v>
      </c>
      <c r="S444">
        <v>0</v>
      </c>
      <c r="T444">
        <v>0</v>
      </c>
      <c r="U444">
        <v>0</v>
      </c>
      <c r="V444">
        <v>0</v>
      </c>
      <c r="W444">
        <v>13.811</v>
      </c>
      <c r="X444">
        <v>0</v>
      </c>
      <c r="Y444">
        <v>0</v>
      </c>
      <c r="Z444">
        <v>0</v>
      </c>
      <c r="AA444">
        <v>0</v>
      </c>
      <c r="AB444">
        <v>0</v>
      </c>
      <c r="AC444">
        <v>0</v>
      </c>
      <c r="AD444">
        <v>0</v>
      </c>
      <c r="AE444">
        <v>31.602799999999998</v>
      </c>
      <c r="AF444">
        <v>2.7469999999999999</v>
      </c>
      <c r="AG444">
        <v>0</v>
      </c>
      <c r="AH444">
        <v>0</v>
      </c>
      <c r="AI444">
        <v>79.540000000000006</v>
      </c>
      <c r="AJ444">
        <v>0</v>
      </c>
      <c r="AK444">
        <v>0</v>
      </c>
      <c r="AL444">
        <v>7.6089099999999998</v>
      </c>
      <c r="AM444">
        <v>0</v>
      </c>
      <c r="AO444">
        <v>335.41131300000001</v>
      </c>
      <c r="AP444">
        <v>335.41131300000001</v>
      </c>
      <c r="AQ444">
        <v>233.46</v>
      </c>
      <c r="AR444">
        <v>0</v>
      </c>
      <c r="AS444">
        <v>0</v>
      </c>
      <c r="AT444" s="87">
        <v>0.69604092334237999</v>
      </c>
      <c r="AV444" t="s">
        <v>629</v>
      </c>
      <c r="BA444">
        <v>10.35591</v>
      </c>
      <c r="BB444">
        <v>0</v>
      </c>
      <c r="BC444">
        <v>197.4375</v>
      </c>
      <c r="BD444">
        <v>0</v>
      </c>
      <c r="BF444">
        <v>211.24850000000001</v>
      </c>
      <c r="BI444">
        <v>1.2721830000000001</v>
      </c>
      <c r="BJ444">
        <v>31.602799999999998</v>
      </c>
      <c r="BK444">
        <v>211.24850000000001</v>
      </c>
      <c r="BL444">
        <v>80.931920000000005</v>
      </c>
      <c r="BM444">
        <v>10.35591</v>
      </c>
      <c r="BN444">
        <v>0</v>
      </c>
      <c r="BO444">
        <v>0</v>
      </c>
      <c r="BP444">
        <v>0</v>
      </c>
      <c r="BQ444" t="s">
        <v>625</v>
      </c>
      <c r="BR444" t="s">
        <v>625</v>
      </c>
      <c r="BS444">
        <v>335.41131300000001</v>
      </c>
      <c r="BV444" s="87">
        <v>3.7929042661718451E-3</v>
      </c>
      <c r="BW444" s="87">
        <v>9.4221031835023394E-2</v>
      </c>
      <c r="BX444" s="87">
        <v>0.66069450078447411</v>
      </c>
      <c r="BY444" s="87">
        <v>0.24129156311433061</v>
      </c>
      <c r="CA444" s="87">
        <v>1</v>
      </c>
      <c r="CD444">
        <v>3.7929000000000001E-3</v>
      </c>
      <c r="CG444" s="87">
        <v>-4.2661718450444364E-9</v>
      </c>
      <c r="CH444" s="102">
        <v>0</v>
      </c>
    </row>
    <row r="445" spans="1:86" x14ac:dyDescent="0.35">
      <c r="A445" t="s">
        <v>624</v>
      </c>
      <c r="B445" t="s">
        <v>624</v>
      </c>
      <c r="AT445"/>
      <c r="BV445"/>
      <c r="BW445"/>
      <c r="BX445"/>
      <c r="BY445"/>
      <c r="CG445"/>
      <c r="CH445"/>
    </row>
    <row r="446" spans="1:86" x14ac:dyDescent="0.35">
      <c r="A446" t="s">
        <v>624</v>
      </c>
      <c r="B446" t="s">
        <v>624</v>
      </c>
      <c r="CA446" s="87"/>
    </row>
    <row r="447" spans="1:86" x14ac:dyDescent="0.35">
      <c r="A447" t="s">
        <v>624</v>
      </c>
      <c r="B447" t="s">
        <v>624</v>
      </c>
      <c r="CA447" s="87"/>
    </row>
    <row r="448" spans="1:86" x14ac:dyDescent="0.35">
      <c r="CA448" s="87"/>
    </row>
    <row r="449" spans="1:79" x14ac:dyDescent="0.35">
      <c r="B449" t="s">
        <v>1151</v>
      </c>
      <c r="C449">
        <v>-74.805182000000002</v>
      </c>
      <c r="D449">
        <v>-6.5678100000000006</v>
      </c>
      <c r="E449">
        <v>0</v>
      </c>
      <c r="F449">
        <v>-25.488199999999999</v>
      </c>
      <c r="G449">
        <v>0</v>
      </c>
      <c r="H449">
        <v>0</v>
      </c>
      <c r="I449">
        <v>-769.05200000000002</v>
      </c>
      <c r="J449">
        <v>0</v>
      </c>
      <c r="K449">
        <v>0</v>
      </c>
      <c r="L449">
        <v>-94.877399999999994</v>
      </c>
      <c r="M449">
        <v>-69.638099999999994</v>
      </c>
      <c r="N449">
        <v>-141.7159</v>
      </c>
      <c r="O449">
        <v>-116.175</v>
      </c>
      <c r="P449">
        <v>-147.44399999999999</v>
      </c>
      <c r="Q449">
        <v>0</v>
      </c>
      <c r="R449">
        <v>0</v>
      </c>
      <c r="S449">
        <v>0</v>
      </c>
      <c r="T449">
        <v>0</v>
      </c>
      <c r="U449">
        <v>0</v>
      </c>
      <c r="V449">
        <v>0</v>
      </c>
      <c r="W449">
        <v>-27.900000000000002</v>
      </c>
      <c r="X449">
        <v>0</v>
      </c>
      <c r="Y449">
        <v>0</v>
      </c>
      <c r="Z449">
        <v>0</v>
      </c>
      <c r="AA449">
        <v>0</v>
      </c>
      <c r="AB449">
        <v>0</v>
      </c>
      <c r="AC449">
        <v>0</v>
      </c>
      <c r="AD449">
        <v>-9.1577599999999997</v>
      </c>
      <c r="AE449">
        <v>-39.087600000000002</v>
      </c>
      <c r="AF449">
        <v>-0.3</v>
      </c>
      <c r="AG449">
        <v>-17.100000000000001</v>
      </c>
      <c r="AH449">
        <v>-44.1</v>
      </c>
      <c r="AI449">
        <v>-263</v>
      </c>
      <c r="AJ449">
        <v>-144.6</v>
      </c>
      <c r="AK449">
        <v>0</v>
      </c>
      <c r="AL449">
        <v>-102.11670000000001</v>
      </c>
      <c r="AM449">
        <v>0</v>
      </c>
      <c r="AO449">
        <v>-2093.1256519999997</v>
      </c>
      <c r="AP449">
        <v>-2093.1256519999997</v>
      </c>
      <c r="AQ449">
        <v>-1909.8</v>
      </c>
      <c r="AV449" s="192" t="s">
        <v>629</v>
      </c>
      <c r="AW449" s="192" t="s">
        <v>629</v>
      </c>
      <c r="BA449">
        <v>-119.51670000000001</v>
      </c>
      <c r="BB449">
        <v>-9.1577599999999997</v>
      </c>
      <c r="BC449">
        <v>-474.97299999999996</v>
      </c>
      <c r="BD449">
        <v>0</v>
      </c>
      <c r="BF449">
        <v>-606.90816000000007</v>
      </c>
      <c r="CA449" s="87"/>
    </row>
    <row r="450" spans="1:79" x14ac:dyDescent="0.35">
      <c r="B450" t="s">
        <v>1147</v>
      </c>
      <c r="D450">
        <v>-6.0000000000000001E-3</v>
      </c>
      <c r="F450">
        <v>-0.35699999999999998</v>
      </c>
      <c r="I450">
        <v>-1.036</v>
      </c>
      <c r="N450">
        <v>-36.975999999999999</v>
      </c>
      <c r="R450">
        <v>-3.9</v>
      </c>
      <c r="V450">
        <v>-0.50700000000000001</v>
      </c>
      <c r="W450">
        <v>-9.7040000000000006</v>
      </c>
      <c r="AG450">
        <v>-24.268999999999998</v>
      </c>
      <c r="AI450">
        <v>-0.89100000000000001</v>
      </c>
      <c r="AM450">
        <v>94.537999999999997</v>
      </c>
      <c r="AO450">
        <v>-77.646000000000001</v>
      </c>
      <c r="AP450">
        <v>16.891999999999996</v>
      </c>
      <c r="AV450" s="192" t="s">
        <v>629</v>
      </c>
      <c r="AW450" s="192" t="s">
        <v>629</v>
      </c>
      <c r="BA450">
        <v>-24.268999999999998</v>
      </c>
      <c r="BB450">
        <v>0</v>
      </c>
      <c r="BC450">
        <v>-36.975999999999999</v>
      </c>
      <c r="BD450">
        <v>-3.9</v>
      </c>
      <c r="BF450">
        <v>-51.086999999999996</v>
      </c>
      <c r="CA450" s="87"/>
    </row>
    <row r="451" spans="1:79" x14ac:dyDescent="0.35">
      <c r="B451" t="s">
        <v>1032</v>
      </c>
      <c r="D451">
        <v>-0.34499999999999997</v>
      </c>
      <c r="F451">
        <v>-8.5999999999999993E-2</v>
      </c>
      <c r="I451">
        <v>-179.56</v>
      </c>
      <c r="R451">
        <v>-0.622</v>
      </c>
      <c r="V451">
        <v>-8.1969999999999992</v>
      </c>
      <c r="W451">
        <v>-1.5049999999999999</v>
      </c>
      <c r="AG451">
        <v>-39.564</v>
      </c>
      <c r="AM451">
        <v>289.02100000000002</v>
      </c>
      <c r="AO451">
        <v>-229.87900000000002</v>
      </c>
      <c r="AP451">
        <v>59.141999999999996</v>
      </c>
      <c r="AV451" s="192" t="s">
        <v>629</v>
      </c>
      <c r="AW451" s="192" t="s">
        <v>629</v>
      </c>
      <c r="BA451">
        <v>-39.564</v>
      </c>
      <c r="BB451">
        <v>0</v>
      </c>
      <c r="BC451">
        <v>0</v>
      </c>
      <c r="BD451">
        <v>-0.622</v>
      </c>
      <c r="BF451">
        <v>-10.323999999999998</v>
      </c>
      <c r="CA451" s="87"/>
    </row>
    <row r="452" spans="1:79" x14ac:dyDescent="0.35">
      <c r="AT452"/>
    </row>
    <row r="453" spans="1:79" x14ac:dyDescent="0.35">
      <c r="AT453"/>
    </row>
    <row r="454" spans="1:79" x14ac:dyDescent="0.35">
      <c r="A454" t="s">
        <v>1022</v>
      </c>
      <c r="B454" t="s">
        <v>1022</v>
      </c>
      <c r="C454">
        <v>79.346997999999985</v>
      </c>
      <c r="D454">
        <v>561.2430634000001</v>
      </c>
      <c r="E454">
        <v>17.378399999999999</v>
      </c>
      <c r="F454">
        <v>140.616603</v>
      </c>
      <c r="G454">
        <v>453.40900000000005</v>
      </c>
      <c r="H454">
        <v>27.953999999999997</v>
      </c>
      <c r="I454">
        <v>11975.850781000001</v>
      </c>
      <c r="J454">
        <v>131.39364</v>
      </c>
      <c r="K454">
        <v>789.54</v>
      </c>
      <c r="L454">
        <v>4255.2831349999988</v>
      </c>
      <c r="M454">
        <v>2803.2483088999993</v>
      </c>
      <c r="N454">
        <v>7245.652767200002</v>
      </c>
      <c r="O454">
        <v>1677.4340789999994</v>
      </c>
      <c r="P454">
        <v>4517.3727090000011</v>
      </c>
      <c r="Q454">
        <v>2737.0836590000004</v>
      </c>
      <c r="R454">
        <v>2477.2120232000002</v>
      </c>
      <c r="S454">
        <v>499.71503999999999</v>
      </c>
      <c r="T454">
        <v>365.86900000000003</v>
      </c>
      <c r="U454">
        <v>52.452728999999998</v>
      </c>
      <c r="V454">
        <v>86.819409999999991</v>
      </c>
      <c r="W454">
        <v>954.72386210000013</v>
      </c>
      <c r="X454">
        <v>344.981784</v>
      </c>
      <c r="Y454">
        <v>1.9237000000000002</v>
      </c>
      <c r="Z454">
        <v>1.2467246999999999</v>
      </c>
      <c r="AA454">
        <v>0.44020000000000004</v>
      </c>
      <c r="AB454">
        <v>4.601483</v>
      </c>
      <c r="AC454">
        <v>67.257309499999991</v>
      </c>
      <c r="AD454">
        <v>53.7679787</v>
      </c>
      <c r="AE454">
        <v>168.29864000000001</v>
      </c>
      <c r="AF454">
        <v>379.04375240000002</v>
      </c>
      <c r="AG454">
        <v>1271.7539999999997</v>
      </c>
      <c r="AH454">
        <v>2990.5636999999997</v>
      </c>
      <c r="AI454">
        <v>6436.6445999999996</v>
      </c>
      <c r="AJ454">
        <v>4550.206122999999</v>
      </c>
      <c r="AK454">
        <v>0</v>
      </c>
      <c r="AL454">
        <v>1564.1103715100003</v>
      </c>
      <c r="AM454">
        <v>1954.675</v>
      </c>
      <c r="AO454">
        <v>59684.439574610013</v>
      </c>
      <c r="AP454">
        <v>61639.11457461003</v>
      </c>
      <c r="AQ454">
        <v>52736.158998000057</v>
      </c>
      <c r="AR454">
        <v>1851.0280400000001</v>
      </c>
      <c r="AS454">
        <v>1684.359567</v>
      </c>
      <c r="AT454"/>
      <c r="BA454">
        <v>3214.9081239099974</v>
      </c>
      <c r="BB454">
        <v>53.7679787</v>
      </c>
      <c r="BC454">
        <v>18980.791523099997</v>
      </c>
      <c r="BD454">
        <v>3395.2487922000009</v>
      </c>
      <c r="BF454">
        <v>28147.085902299998</v>
      </c>
    </row>
    <row r="455" spans="1:79" x14ac:dyDescent="0.35">
      <c r="A455" t="s">
        <v>1023</v>
      </c>
      <c r="B455" t="s">
        <v>1024</v>
      </c>
      <c r="C455">
        <v>-74.805182000000002</v>
      </c>
      <c r="D455">
        <v>157.72322539999993</v>
      </c>
      <c r="E455">
        <v>3.363</v>
      </c>
      <c r="F455">
        <v>-24.670199999999998</v>
      </c>
      <c r="G455">
        <v>13.917999999999999</v>
      </c>
      <c r="H455">
        <v>2.1349999999999998</v>
      </c>
      <c r="I455">
        <v>-16.262719000000061</v>
      </c>
      <c r="J455">
        <v>33.772930000000002</v>
      </c>
      <c r="K455">
        <v>0.42</v>
      </c>
      <c r="L455">
        <v>314.64797999999996</v>
      </c>
      <c r="M455">
        <v>997.17820790000007</v>
      </c>
      <c r="N455">
        <v>2129.0149472000007</v>
      </c>
      <c r="O455">
        <v>613.33353700000032</v>
      </c>
      <c r="P455">
        <v>2002.7714690000003</v>
      </c>
      <c r="Q455">
        <v>1550.758149</v>
      </c>
      <c r="R455">
        <v>846.47464320000006</v>
      </c>
      <c r="S455">
        <v>308.57704000000001</v>
      </c>
      <c r="T455">
        <v>1.577</v>
      </c>
      <c r="U455">
        <v>17.085999999999999</v>
      </c>
      <c r="V455">
        <v>0.23</v>
      </c>
      <c r="W455">
        <v>108.10599999999999</v>
      </c>
      <c r="X455">
        <v>20.497983999999999</v>
      </c>
      <c r="Y455">
        <v>1.4240000000000002</v>
      </c>
      <c r="Z455">
        <v>1.2467246999999999</v>
      </c>
      <c r="AA455">
        <v>0.43020000000000003</v>
      </c>
      <c r="AB455">
        <v>1.95607</v>
      </c>
      <c r="AC455">
        <v>17.2236595</v>
      </c>
      <c r="AD455">
        <v>27.162638699999999</v>
      </c>
      <c r="AE455">
        <v>-31.202460000000002</v>
      </c>
      <c r="AF455">
        <v>64.680662400000003</v>
      </c>
      <c r="AG455">
        <v>-5.9240000000000013</v>
      </c>
      <c r="AH455">
        <v>-15.341999999999999</v>
      </c>
      <c r="AI455">
        <v>837.79600000000005</v>
      </c>
      <c r="AJ455">
        <v>909.33750500000008</v>
      </c>
      <c r="AK455">
        <v>0</v>
      </c>
      <c r="AL455">
        <v>185.22776141</v>
      </c>
      <c r="AM455">
        <v>228.38499999999999</v>
      </c>
      <c r="AO455">
        <v>10999.863773410012</v>
      </c>
      <c r="AP455">
        <v>11228.24877341001</v>
      </c>
      <c r="AQ455">
        <v>8296.5484060000035</v>
      </c>
      <c r="AR455">
        <v>5.9720000000000004</v>
      </c>
      <c r="AS455">
        <v>5.9470000000000001</v>
      </c>
      <c r="AT455"/>
      <c r="AU455">
        <v>62085.090226610017</v>
      </c>
      <c r="BA455">
        <v>243.98442381000007</v>
      </c>
      <c r="BB455">
        <v>27.162638699999999</v>
      </c>
      <c r="BC455">
        <v>7293.0563100999998</v>
      </c>
      <c r="BD455">
        <v>1173.7146832000001</v>
      </c>
      <c r="BF455">
        <v>8959.696250200006</v>
      </c>
    </row>
    <row r="456" spans="1:79" x14ac:dyDescent="0.35">
      <c r="A456" t="s">
        <v>1025</v>
      </c>
      <c r="B456" t="s">
        <v>1026</v>
      </c>
      <c r="C456">
        <v>153.94539799999998</v>
      </c>
      <c r="D456">
        <v>202.03420799999992</v>
      </c>
      <c r="E456">
        <v>14.0154</v>
      </c>
      <c r="F456">
        <v>58.831803000000001</v>
      </c>
      <c r="G456">
        <v>26.003</v>
      </c>
      <c r="H456">
        <v>8.4480000000000004</v>
      </c>
      <c r="I456">
        <v>5709.8584999999994</v>
      </c>
      <c r="J456">
        <v>96.950121999999993</v>
      </c>
      <c r="K456">
        <v>789.12</v>
      </c>
      <c r="L456">
        <v>2892.5181550000007</v>
      </c>
      <c r="M456">
        <v>1655.2299010000004</v>
      </c>
      <c r="N456">
        <v>3381.246720000001</v>
      </c>
      <c r="O456">
        <v>888.68484200000012</v>
      </c>
      <c r="P456">
        <v>2231.80654</v>
      </c>
      <c r="Q456">
        <v>1128.9211500000001</v>
      </c>
      <c r="R456">
        <v>834.32338000000004</v>
      </c>
      <c r="S456">
        <v>191.13800000000001</v>
      </c>
      <c r="T456">
        <v>27.3</v>
      </c>
      <c r="U456">
        <v>35.366728999999999</v>
      </c>
      <c r="V456">
        <v>14.63941</v>
      </c>
      <c r="W456">
        <v>390.60656210000008</v>
      </c>
      <c r="X456">
        <v>233.27600000000001</v>
      </c>
      <c r="Y456">
        <v>0.49970000000000003</v>
      </c>
      <c r="Z456">
        <v>0</v>
      </c>
      <c r="AA456">
        <v>0.01</v>
      </c>
      <c r="AB456">
        <v>2.6454129999999996</v>
      </c>
      <c r="AC456">
        <v>30.325789999999998</v>
      </c>
      <c r="AD456">
        <v>14.862939999999998</v>
      </c>
      <c r="AE456">
        <v>160.4135</v>
      </c>
      <c r="AF456">
        <v>100.45508999999998</v>
      </c>
      <c r="AG456">
        <v>199.76799999999997</v>
      </c>
      <c r="AH456">
        <v>396.40270000000004</v>
      </c>
      <c r="AI456">
        <v>3496.4606000000008</v>
      </c>
      <c r="AJ456">
        <v>2193.3571179999999</v>
      </c>
      <c r="AK456">
        <v>0</v>
      </c>
      <c r="AL456">
        <v>855.72560009999995</v>
      </c>
      <c r="AM456">
        <v>898.34599999999989</v>
      </c>
      <c r="AO456">
        <v>28415.190271200005</v>
      </c>
      <c r="AP456">
        <v>29313.536271200006</v>
      </c>
      <c r="AQ456">
        <v>25473.500592000004</v>
      </c>
      <c r="AR456">
        <v>719.12400000000002</v>
      </c>
      <c r="AS456">
        <v>476.64541699999995</v>
      </c>
      <c r="AT456"/>
      <c r="BA456">
        <v>1155.9486901</v>
      </c>
      <c r="BB456">
        <v>14.862939999999998</v>
      </c>
      <c r="BC456">
        <v>9285.8891529999983</v>
      </c>
      <c r="BD456">
        <v>1088.128109</v>
      </c>
      <c r="BF456">
        <v>13953.401232099997</v>
      </c>
    </row>
    <row r="457" spans="1:79" x14ac:dyDescent="0.35">
      <c r="A457" t="s">
        <v>1027</v>
      </c>
      <c r="B457" t="s">
        <v>1028</v>
      </c>
      <c r="C457">
        <v>0.20678199999999999</v>
      </c>
      <c r="D457">
        <v>201.83663000000001</v>
      </c>
      <c r="E457">
        <v>0</v>
      </c>
      <c r="F457">
        <v>106.898</v>
      </c>
      <c r="G457">
        <v>413.488</v>
      </c>
      <c r="H457">
        <v>17.370999999999999</v>
      </c>
      <c r="I457">
        <v>6462.8510000000006</v>
      </c>
      <c r="J457">
        <v>0.67058799999999996</v>
      </c>
      <c r="K457">
        <v>0</v>
      </c>
      <c r="L457">
        <v>1048.117</v>
      </c>
      <c r="M457">
        <v>150.84019999999998</v>
      </c>
      <c r="N457">
        <v>1772.3671000000002</v>
      </c>
      <c r="O457">
        <v>175.41569999999999</v>
      </c>
      <c r="P457">
        <v>282.79469999999998</v>
      </c>
      <c r="Q457">
        <v>57.404359999999997</v>
      </c>
      <c r="R457">
        <v>800.93599999999992</v>
      </c>
      <c r="S457">
        <v>0</v>
      </c>
      <c r="T457">
        <v>336.99200000000002</v>
      </c>
      <c r="U457">
        <v>0</v>
      </c>
      <c r="V457">
        <v>80.653999999999996</v>
      </c>
      <c r="W457">
        <v>467.22030000000001</v>
      </c>
      <c r="X457">
        <v>91.207799999999992</v>
      </c>
      <c r="Y457">
        <v>0</v>
      </c>
      <c r="Z457">
        <v>0</v>
      </c>
      <c r="AA457">
        <v>0</v>
      </c>
      <c r="AB457">
        <v>0</v>
      </c>
      <c r="AC457">
        <v>19.70786</v>
      </c>
      <c r="AD457">
        <v>11.7424</v>
      </c>
      <c r="AE457">
        <v>39.087600000000002</v>
      </c>
      <c r="AF457">
        <v>213.90800000000002</v>
      </c>
      <c r="AG457">
        <v>1141.7429999999999</v>
      </c>
      <c r="AH457">
        <v>2609.5029999999997</v>
      </c>
      <c r="AI457">
        <v>2103.279</v>
      </c>
      <c r="AJ457">
        <v>1447.5115000000001</v>
      </c>
      <c r="AK457">
        <v>0</v>
      </c>
      <c r="AL457">
        <v>523.15701000000001</v>
      </c>
      <c r="AM457">
        <v>444.38499999999999</v>
      </c>
      <c r="AO457">
        <v>20576.910530000005</v>
      </c>
      <c r="AP457">
        <v>21021.295530000003</v>
      </c>
      <c r="AQ457">
        <v>18966.11</v>
      </c>
      <c r="AR457">
        <v>1125.9320400000001</v>
      </c>
      <c r="AS457">
        <v>1201.7671499999999</v>
      </c>
      <c r="AT457"/>
      <c r="BA457">
        <v>1878.8080099999997</v>
      </c>
      <c r="BB457">
        <v>11.7424</v>
      </c>
      <c r="BC457">
        <v>2438.82206</v>
      </c>
      <c r="BD457">
        <v>1137.9280000000001</v>
      </c>
      <c r="BF457">
        <v>5295.3994200000006</v>
      </c>
    </row>
    <row r="458" spans="1:79" x14ac:dyDescent="0.35">
      <c r="AT458"/>
    </row>
    <row r="459" spans="1:79" x14ac:dyDescent="0.35">
      <c r="A459" t="s">
        <v>1029</v>
      </c>
      <c r="C459">
        <v>79.346997999999985</v>
      </c>
      <c r="D459">
        <v>561.2430634000001</v>
      </c>
      <c r="E459">
        <v>17.378399999999999</v>
      </c>
      <c r="F459">
        <v>140.616603</v>
      </c>
      <c r="G459">
        <v>453.40900000000005</v>
      </c>
      <c r="H459">
        <v>27.953999999999997</v>
      </c>
      <c r="I459">
        <v>11975.850781000001</v>
      </c>
      <c r="J459">
        <v>131.39364</v>
      </c>
      <c r="K459">
        <v>789.54</v>
      </c>
      <c r="L459">
        <v>4255.2831349999988</v>
      </c>
      <c r="M459">
        <v>2803.2483088999993</v>
      </c>
      <c r="N459">
        <v>7245.652767200002</v>
      </c>
      <c r="O459">
        <v>1677.4340789999994</v>
      </c>
      <c r="P459">
        <v>4517.3727090000011</v>
      </c>
      <c r="Q459">
        <v>2737.0836590000004</v>
      </c>
      <c r="R459">
        <v>2477.2120232000002</v>
      </c>
      <c r="S459">
        <v>499.71503999999999</v>
      </c>
      <c r="T459">
        <v>365.86900000000003</v>
      </c>
      <c r="U459">
        <v>52.452728999999998</v>
      </c>
      <c r="V459">
        <v>86.819409999999991</v>
      </c>
      <c r="W459">
        <v>954.72386210000013</v>
      </c>
      <c r="X459">
        <v>344.981784</v>
      </c>
      <c r="Y459">
        <v>1.9237000000000002</v>
      </c>
      <c r="Z459">
        <v>1.2467246999999999</v>
      </c>
      <c r="AA459">
        <v>0.44020000000000004</v>
      </c>
      <c r="AB459">
        <v>4.601483</v>
      </c>
      <c r="AC459">
        <v>67.257309499999991</v>
      </c>
      <c r="AD459">
        <v>53.7679787</v>
      </c>
      <c r="AE459">
        <v>168.29864000000001</v>
      </c>
      <c r="AF459">
        <v>379.04375240000002</v>
      </c>
      <c r="AG459">
        <v>1271.7539999999997</v>
      </c>
      <c r="AH459">
        <v>2990.5636999999997</v>
      </c>
      <c r="AI459">
        <v>6436.6445999999996</v>
      </c>
      <c r="AJ459">
        <v>4550.206122999999</v>
      </c>
      <c r="AK459">
        <v>0</v>
      </c>
      <c r="AL459">
        <v>1564.1103715100003</v>
      </c>
      <c r="AM459">
        <v>1954.675</v>
      </c>
      <c r="AO459">
        <v>59684.439574610013</v>
      </c>
      <c r="AP459">
        <v>61639.11457461003</v>
      </c>
      <c r="AQ459">
        <v>52736.158998000057</v>
      </c>
      <c r="AR459">
        <v>1851.0280400000001</v>
      </c>
      <c r="AS459">
        <v>1684.359567</v>
      </c>
      <c r="AT459"/>
      <c r="BA459">
        <v>3214.9081239099974</v>
      </c>
      <c r="BB459">
        <v>53.7679787</v>
      </c>
      <c r="BC459">
        <v>18980.791523099997</v>
      </c>
      <c r="BD459">
        <v>3395.2487922000009</v>
      </c>
      <c r="BF459">
        <v>28147.085902299998</v>
      </c>
    </row>
    <row r="460" spans="1:79" x14ac:dyDescent="0.35">
      <c r="AT460"/>
    </row>
    <row r="461" spans="1:79" x14ac:dyDescent="0.35">
      <c r="AT461"/>
    </row>
    <row r="462" spans="1:79" x14ac:dyDescent="0.35">
      <c r="AT462"/>
    </row>
    <row r="463" spans="1:79" x14ac:dyDescent="0.35">
      <c r="AT463"/>
    </row>
  </sheetData>
  <sheetProtection algorithmName="SHA-512" hashValue="TGp7yxJwcByYmq6zUK4SrIhNcIRGgbE3OqfGyCKEqce3tMRSYkdM/CBUOKSS03TyDKPHIai9zf9nvEMFXYHNsw==" saltValue="cuQGf1nWZTnFMKVcgKjxFw==" spinCount="100000" sheet="1" objects="1" scenarios="1"/>
  <autoFilter ref="A1:CJ447" xr:uid="{50A728D7-F5D0-41C4-8EB2-A2E17FEE3C6C}"/>
  <conditionalFormatting sqref="B1">
    <cfRule type="duplicateValues" dxfId="6" priority="15"/>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2C39-6283-49F8-9D3C-D5537C04DF3F}">
  <sheetPr>
    <tabColor theme="9" tint="0.59999389629810485"/>
  </sheetPr>
  <dimension ref="A1:R485"/>
  <sheetViews>
    <sheetView workbookViewId="0">
      <pane xSplit="2" ySplit="2" topLeftCell="C318" activePane="bottomRight" state="frozen"/>
      <selection activeCell="B4" sqref="B4:E4"/>
      <selection pane="topRight" activeCell="B4" sqref="B4:E4"/>
      <selection pane="bottomLeft" activeCell="B4" sqref="B4:E4"/>
      <selection pane="bottomRight" activeCell="B4" sqref="B4:E4"/>
    </sheetView>
  </sheetViews>
  <sheetFormatPr defaultRowHeight="14.5" x14ac:dyDescent="0.35"/>
  <cols>
    <col min="1" max="1" width="19.90625" customWidth="1"/>
    <col min="2" max="2" width="30.453125" customWidth="1"/>
    <col min="3" max="3" width="22.81640625" customWidth="1"/>
    <col min="4" max="4" width="20.6328125" customWidth="1"/>
    <col min="5" max="5" width="23.81640625" customWidth="1"/>
    <col min="6" max="6" width="12.6328125" customWidth="1"/>
    <col min="17" max="17" width="20.90625" customWidth="1"/>
  </cols>
  <sheetData>
    <row r="1" spans="1:18" x14ac:dyDescent="0.35">
      <c r="A1" s="12" t="s">
        <v>950</v>
      </c>
      <c r="B1" s="13"/>
      <c r="C1" s="13"/>
      <c r="D1" s="13"/>
      <c r="E1" s="13"/>
      <c r="K1" s="19" t="s">
        <v>955</v>
      </c>
      <c r="L1" s="20"/>
      <c r="M1" s="20"/>
      <c r="N1" s="20"/>
      <c r="R1" t="s">
        <v>957</v>
      </c>
    </row>
    <row r="2" spans="1:18" s="14" customFormat="1" ht="85.5" customHeight="1" x14ac:dyDescent="0.35">
      <c r="A2" s="11" t="s">
        <v>901</v>
      </c>
      <c r="B2" s="11" t="s">
        <v>0</v>
      </c>
      <c r="C2" s="11" t="s">
        <v>902</v>
      </c>
      <c r="D2" s="11" t="s">
        <v>903</v>
      </c>
      <c r="E2" s="11" t="s">
        <v>904</v>
      </c>
      <c r="F2" s="11" t="s">
        <v>905</v>
      </c>
      <c r="G2" s="11" t="s">
        <v>906</v>
      </c>
      <c r="H2" s="11" t="s">
        <v>907</v>
      </c>
      <c r="K2" s="15" t="s">
        <v>951</v>
      </c>
      <c r="L2" s="16" t="s">
        <v>952</v>
      </c>
      <c r="M2" s="17" t="s">
        <v>953</v>
      </c>
      <c r="N2" s="18" t="s">
        <v>954</v>
      </c>
      <c r="P2" s="21" t="s">
        <v>956</v>
      </c>
      <c r="R2">
        <v>0</v>
      </c>
    </row>
    <row r="3" spans="1:18" x14ac:dyDescent="0.35">
      <c r="A3" s="2" t="s">
        <v>74</v>
      </c>
      <c r="B3" s="2" t="s">
        <v>82</v>
      </c>
      <c r="C3">
        <v>8.9302099999999995E-2</v>
      </c>
      <c r="D3">
        <v>93.322599999999994</v>
      </c>
      <c r="E3">
        <v>4.8957899999999999</v>
      </c>
      <c r="F3">
        <v>3.0266899999999999E-2</v>
      </c>
      <c r="G3" t="s">
        <v>626</v>
      </c>
      <c r="H3" t="s">
        <v>629</v>
      </c>
      <c r="P3" t="s">
        <v>629</v>
      </c>
      <c r="R3">
        <v>1</v>
      </c>
    </row>
    <row r="4" spans="1:18" x14ac:dyDescent="0.35">
      <c r="A4" s="2" t="s">
        <v>74</v>
      </c>
      <c r="B4" s="2" t="s">
        <v>102</v>
      </c>
      <c r="C4">
        <v>0.157415</v>
      </c>
      <c r="D4">
        <v>4.5184699999999998</v>
      </c>
      <c r="E4">
        <v>17.874199999999998</v>
      </c>
      <c r="F4">
        <v>0</v>
      </c>
      <c r="G4" t="s">
        <v>626</v>
      </c>
      <c r="H4" t="s">
        <v>629</v>
      </c>
      <c r="P4" t="s">
        <v>629</v>
      </c>
      <c r="R4">
        <v>2</v>
      </c>
    </row>
    <row r="5" spans="1:18" x14ac:dyDescent="0.35">
      <c r="A5" s="2" t="s">
        <v>74</v>
      </c>
      <c r="B5" s="2" t="s">
        <v>113</v>
      </c>
      <c r="C5">
        <v>0.16108700000000001</v>
      </c>
      <c r="D5">
        <v>5.6662400000000002</v>
      </c>
      <c r="E5">
        <v>9.9159100000000002</v>
      </c>
      <c r="F5">
        <v>0</v>
      </c>
      <c r="G5" t="s">
        <v>626</v>
      </c>
      <c r="H5" t="s">
        <v>629</v>
      </c>
      <c r="P5" t="s">
        <v>629</v>
      </c>
      <c r="R5">
        <v>3</v>
      </c>
    </row>
    <row r="6" spans="1:18" x14ac:dyDescent="0.35">
      <c r="A6" s="2" t="s">
        <v>74</v>
      </c>
      <c r="B6" s="2" t="s">
        <v>75</v>
      </c>
      <c r="C6">
        <v>8.40225E-2</v>
      </c>
      <c r="D6">
        <v>8.4680800000000005</v>
      </c>
      <c r="E6">
        <v>9.7039100000000005</v>
      </c>
      <c r="F6">
        <v>8.2228800000000001E-3</v>
      </c>
      <c r="G6" t="s">
        <v>626</v>
      </c>
      <c r="H6" t="s">
        <v>629</v>
      </c>
      <c r="P6" t="s">
        <v>629</v>
      </c>
      <c r="R6">
        <v>4</v>
      </c>
    </row>
    <row r="7" spans="1:18" x14ac:dyDescent="0.35">
      <c r="A7" s="2" t="s">
        <v>74</v>
      </c>
      <c r="B7" s="2" t="s">
        <v>103</v>
      </c>
      <c r="C7">
        <v>8.8582099999999997E-2</v>
      </c>
      <c r="D7">
        <v>7.8757400000000004</v>
      </c>
      <c r="E7">
        <v>10.3391</v>
      </c>
      <c r="F7">
        <v>5.1496800000000002E-3</v>
      </c>
      <c r="G7" t="s">
        <v>626</v>
      </c>
      <c r="H7" t="s">
        <v>629</v>
      </c>
      <c r="P7" t="s">
        <v>629</v>
      </c>
      <c r="R7">
        <v>5</v>
      </c>
    </row>
    <row r="8" spans="1:18" x14ac:dyDescent="0.35">
      <c r="A8" s="2" t="s">
        <v>74</v>
      </c>
      <c r="B8" s="2" t="s">
        <v>98</v>
      </c>
      <c r="C8">
        <v>0.115643</v>
      </c>
      <c r="D8">
        <v>9.3957800000000002</v>
      </c>
      <c r="E8">
        <v>13.036099999999999</v>
      </c>
      <c r="F8">
        <v>9.1132799999999996E-3</v>
      </c>
      <c r="G8" t="s">
        <v>626</v>
      </c>
      <c r="H8" t="s">
        <v>629</v>
      </c>
      <c r="P8" t="s">
        <v>629</v>
      </c>
      <c r="R8">
        <v>6</v>
      </c>
    </row>
    <row r="9" spans="1:18" x14ac:dyDescent="0.35">
      <c r="A9" s="2" t="s">
        <v>74</v>
      </c>
      <c r="B9" s="2" t="s">
        <v>83</v>
      </c>
      <c r="C9">
        <v>0.203546</v>
      </c>
      <c r="D9">
        <v>38.515099999999997</v>
      </c>
      <c r="E9">
        <v>9.6938800000000001</v>
      </c>
      <c r="F9">
        <v>9.7093799999999994E-2</v>
      </c>
      <c r="G9" t="s">
        <v>626</v>
      </c>
      <c r="H9" t="s">
        <v>629</v>
      </c>
      <c r="P9" t="s">
        <v>629</v>
      </c>
      <c r="R9">
        <v>7</v>
      </c>
    </row>
    <row r="10" spans="1:18" x14ac:dyDescent="0.35">
      <c r="A10" s="2" t="s">
        <v>74</v>
      </c>
      <c r="B10" s="2" t="s">
        <v>76</v>
      </c>
      <c r="C10">
        <v>0</v>
      </c>
      <c r="D10">
        <v>0</v>
      </c>
      <c r="E10">
        <v>0</v>
      </c>
      <c r="F10">
        <v>0</v>
      </c>
      <c r="G10" t="s">
        <v>626</v>
      </c>
      <c r="H10" t="s">
        <v>626</v>
      </c>
      <c r="P10" t="s">
        <v>1157</v>
      </c>
      <c r="R10">
        <v>7</v>
      </c>
    </row>
    <row r="11" spans="1:18" x14ac:dyDescent="0.35">
      <c r="A11" s="2" t="s">
        <v>74</v>
      </c>
      <c r="B11" s="2" t="s">
        <v>77</v>
      </c>
      <c r="C11">
        <v>7.6816599999999999E-2</v>
      </c>
      <c r="D11">
        <v>7.3009000000000004</v>
      </c>
      <c r="E11">
        <v>10.396699999999999</v>
      </c>
      <c r="F11">
        <v>3.5495700000000002E-3</v>
      </c>
      <c r="G11" t="s">
        <v>626</v>
      </c>
      <c r="H11" t="s">
        <v>629</v>
      </c>
      <c r="P11" t="s">
        <v>629</v>
      </c>
      <c r="R11">
        <v>8</v>
      </c>
    </row>
    <row r="12" spans="1:18" x14ac:dyDescent="0.35">
      <c r="A12" s="2" t="s">
        <v>74</v>
      </c>
      <c r="B12" s="2" t="s">
        <v>84</v>
      </c>
      <c r="C12">
        <v>0.10671899999999999</v>
      </c>
      <c r="D12">
        <v>18.685099999999998</v>
      </c>
      <c r="E12">
        <v>3.3215699999999999</v>
      </c>
      <c r="F12">
        <v>4.82864E-2</v>
      </c>
      <c r="G12" t="s">
        <v>626</v>
      </c>
      <c r="H12" t="s">
        <v>629</v>
      </c>
      <c r="P12" t="s">
        <v>629</v>
      </c>
      <c r="R12">
        <v>9</v>
      </c>
    </row>
    <row r="13" spans="1:18" x14ac:dyDescent="0.35">
      <c r="A13" s="2" t="s">
        <v>74</v>
      </c>
      <c r="B13" s="2" t="s">
        <v>85</v>
      </c>
      <c r="C13">
        <v>0.19332099999999999</v>
      </c>
      <c r="D13">
        <v>11.6327</v>
      </c>
      <c r="E13">
        <v>18.137699999999999</v>
      </c>
      <c r="F13">
        <v>1.88381E-2</v>
      </c>
      <c r="G13" t="s">
        <v>626</v>
      </c>
      <c r="H13" t="s">
        <v>629</v>
      </c>
      <c r="P13" t="s">
        <v>629</v>
      </c>
      <c r="R13">
        <v>10</v>
      </c>
    </row>
    <row r="14" spans="1:18" x14ac:dyDescent="0.35">
      <c r="A14" s="2" t="s">
        <v>74</v>
      </c>
      <c r="B14" s="2" t="s">
        <v>78</v>
      </c>
      <c r="C14">
        <v>0.12417499999999999</v>
      </c>
      <c r="D14">
        <v>14.736599999999999</v>
      </c>
      <c r="E14">
        <v>13.956899999999999</v>
      </c>
      <c r="F14">
        <v>1.7071099999999999E-2</v>
      </c>
      <c r="G14" t="s">
        <v>626</v>
      </c>
      <c r="H14" t="s">
        <v>629</v>
      </c>
      <c r="P14" t="s">
        <v>629</v>
      </c>
      <c r="R14">
        <v>11</v>
      </c>
    </row>
    <row r="15" spans="1:18" x14ac:dyDescent="0.35">
      <c r="A15" s="2" t="s">
        <v>74</v>
      </c>
      <c r="B15" s="2" t="s">
        <v>86</v>
      </c>
      <c r="C15">
        <v>4.5896600000000003E-2</v>
      </c>
      <c r="D15">
        <v>1.9531000000000001</v>
      </c>
      <c r="E15">
        <v>3.4179200000000001</v>
      </c>
      <c r="F15">
        <v>0</v>
      </c>
      <c r="G15" t="s">
        <v>626</v>
      </c>
      <c r="H15" t="s">
        <v>629</v>
      </c>
      <c r="P15" t="s">
        <v>629</v>
      </c>
      <c r="R15">
        <v>12</v>
      </c>
    </row>
    <row r="16" spans="1:18" x14ac:dyDescent="0.35">
      <c r="A16" s="2" t="s">
        <v>74</v>
      </c>
      <c r="B16" s="2" t="s">
        <v>87</v>
      </c>
      <c r="C16">
        <v>0.107104</v>
      </c>
      <c r="D16">
        <v>10.840999999999999</v>
      </c>
      <c r="E16">
        <v>7.4647699999999997</v>
      </c>
      <c r="F16">
        <v>2.0254399999999999E-2</v>
      </c>
      <c r="G16" t="s">
        <v>626</v>
      </c>
      <c r="H16" t="s">
        <v>629</v>
      </c>
      <c r="P16" t="s">
        <v>629</v>
      </c>
      <c r="R16">
        <v>13</v>
      </c>
    </row>
    <row r="17" spans="1:18" x14ac:dyDescent="0.35">
      <c r="A17" s="2" t="s">
        <v>74</v>
      </c>
      <c r="B17" s="2" t="s">
        <v>88</v>
      </c>
      <c r="C17">
        <v>0.101574</v>
      </c>
      <c r="D17">
        <v>14.0403</v>
      </c>
      <c r="E17">
        <v>6.7435299999999998</v>
      </c>
      <c r="F17">
        <v>3.2281499999999998E-2</v>
      </c>
      <c r="G17" t="s">
        <v>626</v>
      </c>
      <c r="H17" t="s">
        <v>629</v>
      </c>
      <c r="P17" t="s">
        <v>629</v>
      </c>
      <c r="R17">
        <v>14</v>
      </c>
    </row>
    <row r="18" spans="1:18" x14ac:dyDescent="0.35">
      <c r="A18" s="2" t="s">
        <v>74</v>
      </c>
      <c r="B18" s="2" t="s">
        <v>89</v>
      </c>
      <c r="C18">
        <v>5.5068699999999998E-2</v>
      </c>
      <c r="D18">
        <v>11.819000000000001</v>
      </c>
      <c r="E18">
        <v>2.4269599999999998</v>
      </c>
      <c r="F18">
        <v>3.6935700000000002E-2</v>
      </c>
      <c r="G18" t="s">
        <v>626</v>
      </c>
      <c r="H18" t="s">
        <v>629</v>
      </c>
      <c r="P18" t="s">
        <v>629</v>
      </c>
      <c r="R18">
        <v>15</v>
      </c>
    </row>
    <row r="19" spans="1:18" x14ac:dyDescent="0.35">
      <c r="A19" s="2" t="s">
        <v>74</v>
      </c>
      <c r="B19" s="2" t="s">
        <v>111</v>
      </c>
      <c r="C19">
        <v>4.27248E-2</v>
      </c>
      <c r="D19">
        <v>5.6841699999999999</v>
      </c>
      <c r="E19">
        <v>9.9473299999999991</v>
      </c>
      <c r="F19">
        <v>0</v>
      </c>
      <c r="G19" t="s">
        <v>626</v>
      </c>
      <c r="H19" t="s">
        <v>629</v>
      </c>
      <c r="P19" t="s">
        <v>629</v>
      </c>
      <c r="R19">
        <v>16</v>
      </c>
    </row>
    <row r="20" spans="1:18" x14ac:dyDescent="0.35">
      <c r="A20" s="2" t="s">
        <v>74</v>
      </c>
      <c r="B20" s="2" t="s">
        <v>90</v>
      </c>
      <c r="C20">
        <v>9.7228300000000004E-2</v>
      </c>
      <c r="D20">
        <v>12.3537</v>
      </c>
      <c r="E20">
        <v>10.3268</v>
      </c>
      <c r="F20">
        <v>1.7450500000000001E-2</v>
      </c>
      <c r="G20" t="s">
        <v>626</v>
      </c>
      <c r="H20" t="s">
        <v>629</v>
      </c>
      <c r="P20" t="s">
        <v>629</v>
      </c>
      <c r="R20">
        <v>17</v>
      </c>
    </row>
    <row r="21" spans="1:18" x14ac:dyDescent="0.35">
      <c r="A21" s="2" t="s">
        <v>74</v>
      </c>
      <c r="B21" s="2" t="s">
        <v>91</v>
      </c>
      <c r="C21">
        <v>0.16039800000000001</v>
      </c>
      <c r="D21">
        <v>29.366599999999998</v>
      </c>
      <c r="E21">
        <v>9.0777400000000004</v>
      </c>
      <c r="F21">
        <v>6.9799799999999995E-2</v>
      </c>
      <c r="G21" t="s">
        <v>626</v>
      </c>
      <c r="H21" t="s">
        <v>629</v>
      </c>
      <c r="P21" t="s">
        <v>629</v>
      </c>
      <c r="R21">
        <v>18</v>
      </c>
    </row>
    <row r="22" spans="1:18" x14ac:dyDescent="0.35">
      <c r="A22" s="2" t="s">
        <v>74</v>
      </c>
      <c r="B22" s="2" t="s">
        <v>110</v>
      </c>
      <c r="C22">
        <v>0.110247</v>
      </c>
      <c r="D22">
        <v>13.5268</v>
      </c>
      <c r="E22">
        <v>8.6527700000000003</v>
      </c>
      <c r="F22">
        <v>2.33937E-2</v>
      </c>
      <c r="G22" t="s">
        <v>626</v>
      </c>
      <c r="H22" t="s">
        <v>629</v>
      </c>
      <c r="P22" t="s">
        <v>629</v>
      </c>
      <c r="R22">
        <v>19</v>
      </c>
    </row>
    <row r="23" spans="1:18" x14ac:dyDescent="0.35">
      <c r="A23" s="2" t="s">
        <v>74</v>
      </c>
      <c r="B23" s="2" t="s">
        <v>99</v>
      </c>
      <c r="C23">
        <v>7.1317400000000003E-2</v>
      </c>
      <c r="D23">
        <v>5.9424599999999996</v>
      </c>
      <c r="E23">
        <v>10.090400000000001</v>
      </c>
      <c r="F23">
        <v>4.7119300000000001E-4</v>
      </c>
      <c r="G23" t="s">
        <v>626</v>
      </c>
      <c r="H23" t="s">
        <v>629</v>
      </c>
      <c r="P23" t="s">
        <v>629</v>
      </c>
      <c r="R23">
        <v>20</v>
      </c>
    </row>
    <row r="24" spans="1:18" x14ac:dyDescent="0.35">
      <c r="A24" s="2" t="s">
        <v>74</v>
      </c>
      <c r="B24" s="2" t="s">
        <v>119</v>
      </c>
      <c r="C24">
        <v>0.45315699999999998</v>
      </c>
      <c r="D24">
        <v>13.1134</v>
      </c>
      <c r="E24">
        <v>11.1745</v>
      </c>
      <c r="F24">
        <v>2.5273500000000001E-2</v>
      </c>
      <c r="G24" t="s">
        <v>626</v>
      </c>
      <c r="H24" t="s">
        <v>629</v>
      </c>
      <c r="P24" t="s">
        <v>629</v>
      </c>
      <c r="R24">
        <v>21</v>
      </c>
    </row>
    <row r="25" spans="1:18" x14ac:dyDescent="0.35">
      <c r="A25" s="2" t="s">
        <v>74</v>
      </c>
      <c r="B25" s="2" t="s">
        <v>79</v>
      </c>
      <c r="C25">
        <v>0.21763099999999999</v>
      </c>
      <c r="D25">
        <v>16.622800000000002</v>
      </c>
      <c r="E25">
        <v>19.055900000000001</v>
      </c>
      <c r="F25">
        <v>3.13183E-2</v>
      </c>
      <c r="G25" t="s">
        <v>626</v>
      </c>
      <c r="H25" t="s">
        <v>629</v>
      </c>
      <c r="P25" t="s">
        <v>629</v>
      </c>
      <c r="R25">
        <v>22</v>
      </c>
    </row>
    <row r="26" spans="1:18" x14ac:dyDescent="0.35">
      <c r="A26" s="2" t="s">
        <v>74</v>
      </c>
      <c r="B26" s="2" t="s">
        <v>108</v>
      </c>
      <c r="C26">
        <v>7.7195899999999998E-2</v>
      </c>
      <c r="D26">
        <v>97.616600000000005</v>
      </c>
      <c r="E26">
        <v>5.5077499999999997</v>
      </c>
      <c r="F26">
        <v>3.9851399999999999E-3</v>
      </c>
      <c r="G26" t="s">
        <v>626</v>
      </c>
      <c r="H26" t="s">
        <v>629</v>
      </c>
      <c r="P26" t="s">
        <v>629</v>
      </c>
      <c r="R26">
        <v>23</v>
      </c>
    </row>
    <row r="27" spans="1:18" x14ac:dyDescent="0.35">
      <c r="A27" s="2" t="s">
        <v>74</v>
      </c>
      <c r="B27" s="2" t="s">
        <v>92</v>
      </c>
      <c r="C27">
        <v>0.151305</v>
      </c>
      <c r="D27">
        <v>2.56725</v>
      </c>
      <c r="E27">
        <v>1.3995899999999999</v>
      </c>
      <c r="F27">
        <v>9.07645E-4</v>
      </c>
      <c r="G27" t="s">
        <v>626</v>
      </c>
      <c r="H27" t="s">
        <v>629</v>
      </c>
      <c r="P27" t="s">
        <v>629</v>
      </c>
      <c r="R27">
        <v>24</v>
      </c>
    </row>
    <row r="28" spans="1:18" x14ac:dyDescent="0.35">
      <c r="A28" s="2" t="s">
        <v>74</v>
      </c>
      <c r="B28" s="2" t="s">
        <v>80</v>
      </c>
      <c r="C28">
        <v>0.188615</v>
      </c>
      <c r="D28">
        <v>13.479900000000001</v>
      </c>
      <c r="E28">
        <v>18.346699999999998</v>
      </c>
      <c r="F28">
        <v>2.4083E-2</v>
      </c>
      <c r="G28" t="s">
        <v>626</v>
      </c>
      <c r="H28" t="s">
        <v>629</v>
      </c>
      <c r="P28" t="s">
        <v>629</v>
      </c>
      <c r="R28">
        <v>25</v>
      </c>
    </row>
    <row r="29" spans="1:18" x14ac:dyDescent="0.35">
      <c r="A29" s="2" t="s">
        <v>74</v>
      </c>
      <c r="B29" s="2" t="s">
        <v>105</v>
      </c>
      <c r="C29">
        <v>8.3083699999999996E-2</v>
      </c>
      <c r="D29">
        <v>6.0495200000000002</v>
      </c>
      <c r="E29">
        <v>10.0905</v>
      </c>
      <c r="F29">
        <v>3.3251499999999998E-3</v>
      </c>
      <c r="G29" t="s">
        <v>626</v>
      </c>
      <c r="H29" t="s">
        <v>629</v>
      </c>
      <c r="P29" t="s">
        <v>629</v>
      </c>
      <c r="R29">
        <v>26</v>
      </c>
    </row>
    <row r="30" spans="1:18" x14ac:dyDescent="0.35">
      <c r="A30" s="2" t="s">
        <v>74</v>
      </c>
      <c r="B30" s="2" t="s">
        <v>81</v>
      </c>
      <c r="C30">
        <v>9.0359300000000004E-2</v>
      </c>
      <c r="D30">
        <v>7.03667</v>
      </c>
      <c r="E30">
        <v>11.3713</v>
      </c>
      <c r="F30">
        <v>2.5210100000000002E-3</v>
      </c>
      <c r="G30" t="s">
        <v>626</v>
      </c>
      <c r="H30" t="s">
        <v>629</v>
      </c>
      <c r="P30" t="s">
        <v>629</v>
      </c>
      <c r="R30">
        <v>27</v>
      </c>
    </row>
    <row r="31" spans="1:18" x14ac:dyDescent="0.35">
      <c r="A31" s="2" t="s">
        <v>74</v>
      </c>
      <c r="B31" s="2" t="s">
        <v>112</v>
      </c>
      <c r="C31">
        <v>8.1620700000000004E-2</v>
      </c>
      <c r="D31">
        <v>7.5713999999999997</v>
      </c>
      <c r="E31">
        <v>8.2228999999999992</v>
      </c>
      <c r="F31">
        <v>8.3948600000000005E-3</v>
      </c>
      <c r="G31" t="s">
        <v>626</v>
      </c>
      <c r="H31" t="s">
        <v>629</v>
      </c>
      <c r="P31" t="s">
        <v>629</v>
      </c>
      <c r="R31">
        <v>28</v>
      </c>
    </row>
    <row r="32" spans="1:18" x14ac:dyDescent="0.35">
      <c r="A32" s="2" t="s">
        <v>74</v>
      </c>
      <c r="B32" s="2" t="s">
        <v>101</v>
      </c>
      <c r="C32">
        <v>9.2898599999999998E-2</v>
      </c>
      <c r="D32">
        <v>8.6754899999999999</v>
      </c>
      <c r="E32">
        <v>7.9034000000000004</v>
      </c>
      <c r="F32">
        <v>1.28285E-2</v>
      </c>
      <c r="G32" t="s">
        <v>626</v>
      </c>
      <c r="H32" t="s">
        <v>629</v>
      </c>
      <c r="P32" t="s">
        <v>629</v>
      </c>
      <c r="R32">
        <v>29</v>
      </c>
    </row>
    <row r="33" spans="1:18" x14ac:dyDescent="0.35">
      <c r="A33" s="2" t="s">
        <v>74</v>
      </c>
      <c r="B33" s="2" t="s">
        <v>107</v>
      </c>
      <c r="C33">
        <v>9.3393500000000004E-2</v>
      </c>
      <c r="D33">
        <v>4.20465</v>
      </c>
      <c r="E33">
        <v>11.24</v>
      </c>
      <c r="F33">
        <v>0</v>
      </c>
      <c r="G33" t="s">
        <v>626</v>
      </c>
      <c r="H33" t="s">
        <v>629</v>
      </c>
      <c r="P33" t="s">
        <v>629</v>
      </c>
      <c r="R33">
        <v>30</v>
      </c>
    </row>
    <row r="34" spans="1:18" x14ac:dyDescent="0.35">
      <c r="A34" s="2" t="s">
        <v>74</v>
      </c>
      <c r="B34" s="2" t="s">
        <v>116</v>
      </c>
      <c r="C34">
        <v>0.72198300000000004</v>
      </c>
      <c r="D34">
        <v>162.709</v>
      </c>
      <c r="E34">
        <v>19.345300000000002</v>
      </c>
      <c r="F34">
        <v>0.38899400000000001</v>
      </c>
      <c r="G34" t="s">
        <v>626</v>
      </c>
      <c r="H34" t="s">
        <v>629</v>
      </c>
      <c r="P34" t="s">
        <v>629</v>
      </c>
      <c r="R34">
        <v>31</v>
      </c>
    </row>
    <row r="35" spans="1:18" x14ac:dyDescent="0.35">
      <c r="A35" s="2" t="s">
        <v>74</v>
      </c>
      <c r="B35" s="2" t="s">
        <v>93</v>
      </c>
      <c r="C35">
        <v>0.210231</v>
      </c>
      <c r="D35">
        <v>8.4861299999999993</v>
      </c>
      <c r="E35">
        <v>21.836200000000002</v>
      </c>
      <c r="F35">
        <v>5.4189199999999998E-3</v>
      </c>
      <c r="G35" t="s">
        <v>626</v>
      </c>
      <c r="H35" t="s">
        <v>629</v>
      </c>
      <c r="P35" t="s">
        <v>629</v>
      </c>
      <c r="R35">
        <v>32</v>
      </c>
    </row>
    <row r="36" spans="1:18" x14ac:dyDescent="0.35">
      <c r="A36" s="2" t="s">
        <v>74</v>
      </c>
      <c r="B36" s="2" t="s">
        <v>94</v>
      </c>
      <c r="C36">
        <v>0.114243</v>
      </c>
      <c r="D36">
        <v>183.24600000000001</v>
      </c>
      <c r="E36">
        <v>5.9803499999999996</v>
      </c>
      <c r="F36">
        <v>0</v>
      </c>
      <c r="G36" t="s">
        <v>626</v>
      </c>
      <c r="H36" t="s">
        <v>629</v>
      </c>
      <c r="P36" t="s">
        <v>629</v>
      </c>
      <c r="R36">
        <v>33</v>
      </c>
    </row>
    <row r="37" spans="1:18" x14ac:dyDescent="0.35">
      <c r="A37" s="2" t="s">
        <v>74</v>
      </c>
      <c r="B37" s="2" t="s">
        <v>95</v>
      </c>
      <c r="C37">
        <v>0.24617600000000001</v>
      </c>
      <c r="D37">
        <v>35.721400000000003</v>
      </c>
      <c r="E37">
        <v>16.284199999999998</v>
      </c>
      <c r="F37">
        <v>8.8883799999999999E-2</v>
      </c>
      <c r="G37" t="s">
        <v>626</v>
      </c>
      <c r="H37" t="s">
        <v>629</v>
      </c>
      <c r="P37" t="s">
        <v>629</v>
      </c>
      <c r="R37">
        <v>34</v>
      </c>
    </row>
    <row r="38" spans="1:18" x14ac:dyDescent="0.35">
      <c r="A38" s="2" t="s">
        <v>74</v>
      </c>
      <c r="B38" s="2" t="s">
        <v>100</v>
      </c>
      <c r="C38">
        <v>7.1999499999999994E-2</v>
      </c>
      <c r="D38">
        <v>6.7389900000000003</v>
      </c>
      <c r="E38">
        <v>10.3797</v>
      </c>
      <c r="F38">
        <v>2.1086799999999999E-3</v>
      </c>
      <c r="G38" t="s">
        <v>626</v>
      </c>
      <c r="H38" t="s">
        <v>629</v>
      </c>
      <c r="P38" t="s">
        <v>629</v>
      </c>
      <c r="R38">
        <v>35</v>
      </c>
    </row>
    <row r="39" spans="1:18" x14ac:dyDescent="0.35">
      <c r="A39" s="2" t="s">
        <v>74</v>
      </c>
      <c r="B39" s="2" t="s">
        <v>104</v>
      </c>
      <c r="C39">
        <v>4.2125799999999998E-2</v>
      </c>
      <c r="D39">
        <v>6.2534099999999997</v>
      </c>
      <c r="E39">
        <v>2.3726799999999999</v>
      </c>
      <c r="F39">
        <v>1.7438200000000001E-2</v>
      </c>
      <c r="G39" t="s">
        <v>626</v>
      </c>
      <c r="H39" t="s">
        <v>629</v>
      </c>
      <c r="P39" t="s">
        <v>629</v>
      </c>
      <c r="R39">
        <v>36</v>
      </c>
    </row>
    <row r="40" spans="1:18" x14ac:dyDescent="0.35">
      <c r="A40" s="2" t="s">
        <v>74</v>
      </c>
      <c r="B40" s="2" t="s">
        <v>96</v>
      </c>
      <c r="C40">
        <v>5.1797200000000002E-2</v>
      </c>
      <c r="D40">
        <v>8.9329000000000001</v>
      </c>
      <c r="E40">
        <v>7.1574799999999996</v>
      </c>
      <c r="F40">
        <v>1.6144200000000001E-2</v>
      </c>
      <c r="G40" t="s">
        <v>626</v>
      </c>
      <c r="H40" t="s">
        <v>629</v>
      </c>
      <c r="P40" t="s">
        <v>629</v>
      </c>
      <c r="R40">
        <v>37</v>
      </c>
    </row>
    <row r="41" spans="1:18" x14ac:dyDescent="0.35">
      <c r="A41" s="2" t="s">
        <v>74</v>
      </c>
      <c r="B41" s="2" t="s">
        <v>118</v>
      </c>
      <c r="C41">
        <v>7.34905E-2</v>
      </c>
      <c r="D41">
        <v>5.3737199999999996</v>
      </c>
      <c r="E41">
        <v>8.9234500000000008</v>
      </c>
      <c r="F41">
        <v>8.2340699999999996E-4</v>
      </c>
      <c r="G41" t="s">
        <v>626</v>
      </c>
      <c r="H41" t="s">
        <v>629</v>
      </c>
      <c r="P41" t="s">
        <v>629</v>
      </c>
      <c r="R41">
        <v>38</v>
      </c>
    </row>
    <row r="42" spans="1:18" x14ac:dyDescent="0.35">
      <c r="A42" s="2" t="s">
        <v>74</v>
      </c>
      <c r="B42" s="2" t="s">
        <v>1148</v>
      </c>
      <c r="C42">
        <v>7.8895300000000002E-2</v>
      </c>
      <c r="D42">
        <v>9.6933900000000008</v>
      </c>
      <c r="E42">
        <v>8.1737500000000001</v>
      </c>
      <c r="F42">
        <v>1.6453499999999999E-2</v>
      </c>
      <c r="G42" t="s">
        <v>626</v>
      </c>
      <c r="H42" t="s">
        <v>626</v>
      </c>
      <c r="P42" t="s">
        <v>1157</v>
      </c>
      <c r="R42">
        <v>38</v>
      </c>
    </row>
    <row r="43" spans="1:18" x14ac:dyDescent="0.35">
      <c r="A43" s="2" t="s">
        <v>74</v>
      </c>
      <c r="B43" s="2" t="s">
        <v>106</v>
      </c>
      <c r="C43">
        <v>7.2292899999999993E-2</v>
      </c>
      <c r="D43">
        <v>4.9904299999999999</v>
      </c>
      <c r="E43">
        <v>8.0870300000000004</v>
      </c>
      <c r="F43">
        <v>1.23179E-3</v>
      </c>
      <c r="G43" t="s">
        <v>626</v>
      </c>
      <c r="H43" t="s">
        <v>629</v>
      </c>
      <c r="P43" t="s">
        <v>629</v>
      </c>
      <c r="R43">
        <v>39</v>
      </c>
    </row>
    <row r="44" spans="1:18" x14ac:dyDescent="0.35">
      <c r="A44" s="2" t="s">
        <v>74</v>
      </c>
      <c r="B44" s="2" t="s">
        <v>114</v>
      </c>
      <c r="C44">
        <v>0.18427399999999999</v>
      </c>
      <c r="D44">
        <v>32.905099999999997</v>
      </c>
      <c r="E44">
        <v>14.7088</v>
      </c>
      <c r="F44">
        <v>4.9987200000000002E-2</v>
      </c>
      <c r="G44" t="s">
        <v>626</v>
      </c>
      <c r="H44" t="s">
        <v>629</v>
      </c>
      <c r="P44" t="s">
        <v>629</v>
      </c>
      <c r="R44">
        <v>40</v>
      </c>
    </row>
    <row r="45" spans="1:18" x14ac:dyDescent="0.35">
      <c r="A45" s="2" t="s">
        <v>74</v>
      </c>
      <c r="B45" s="2" t="s">
        <v>109</v>
      </c>
      <c r="C45">
        <v>6.4203999999999997E-2</v>
      </c>
      <c r="D45">
        <v>5.9047299999999998</v>
      </c>
      <c r="E45">
        <v>7.3648199999999999</v>
      </c>
      <c r="F45">
        <v>6.7991700000000002E-3</v>
      </c>
      <c r="G45" t="s">
        <v>626</v>
      </c>
      <c r="H45" t="s">
        <v>629</v>
      </c>
      <c r="P45" t="s">
        <v>629</v>
      </c>
      <c r="R45">
        <v>41</v>
      </c>
    </row>
    <row r="46" spans="1:18" x14ac:dyDescent="0.35">
      <c r="A46" s="2" t="s">
        <v>74</v>
      </c>
      <c r="B46" s="2" t="s">
        <v>117</v>
      </c>
      <c r="C46">
        <v>0.33394000000000001</v>
      </c>
      <c r="D46">
        <v>65.452799999999996</v>
      </c>
      <c r="E46">
        <v>16.775099999999998</v>
      </c>
      <c r="F46">
        <v>0.111223</v>
      </c>
      <c r="G46" t="s">
        <v>626</v>
      </c>
      <c r="H46" t="s">
        <v>629</v>
      </c>
      <c r="P46" t="s">
        <v>629</v>
      </c>
      <c r="R46">
        <v>42</v>
      </c>
    </row>
    <row r="47" spans="1:18" x14ac:dyDescent="0.35">
      <c r="A47" s="2" t="s">
        <v>74</v>
      </c>
      <c r="B47" s="2" t="s">
        <v>97</v>
      </c>
      <c r="C47">
        <v>0</v>
      </c>
      <c r="D47">
        <v>0</v>
      </c>
      <c r="E47">
        <v>0</v>
      </c>
      <c r="F47">
        <v>0</v>
      </c>
      <c r="G47" t="s">
        <v>626</v>
      </c>
      <c r="H47" t="s">
        <v>626</v>
      </c>
      <c r="P47" t="s">
        <v>1157</v>
      </c>
      <c r="R47">
        <v>42</v>
      </c>
    </row>
    <row r="48" spans="1:18" x14ac:dyDescent="0.35">
      <c r="A48" s="2" t="s">
        <v>2</v>
      </c>
      <c r="B48" s="2" t="s">
        <v>7</v>
      </c>
      <c r="C48">
        <v>0.21722900000000001</v>
      </c>
      <c r="D48">
        <v>5.8945800000000004</v>
      </c>
      <c r="E48">
        <v>21.060199999999998</v>
      </c>
      <c r="F48">
        <v>0</v>
      </c>
      <c r="G48" t="s">
        <v>626</v>
      </c>
      <c r="H48" t="s">
        <v>629</v>
      </c>
      <c r="P48" t="s">
        <v>629</v>
      </c>
      <c r="R48">
        <v>43</v>
      </c>
    </row>
    <row r="49" spans="1:18" x14ac:dyDescent="0.35">
      <c r="A49" s="2" t="s">
        <v>2</v>
      </c>
      <c r="B49" s="2" t="s">
        <v>3</v>
      </c>
      <c r="C49">
        <v>9.9656599999999998E-2</v>
      </c>
      <c r="D49">
        <v>5.4644599999999999</v>
      </c>
      <c r="E49">
        <v>10.862299999999999</v>
      </c>
      <c r="F49">
        <v>0</v>
      </c>
      <c r="G49" t="s">
        <v>626</v>
      </c>
      <c r="H49" t="s">
        <v>629</v>
      </c>
      <c r="P49" t="s">
        <v>629</v>
      </c>
      <c r="R49">
        <v>44</v>
      </c>
    </row>
    <row r="50" spans="1:18" x14ac:dyDescent="0.35">
      <c r="A50" s="2" t="s">
        <v>2</v>
      </c>
      <c r="B50" s="2" t="s">
        <v>4</v>
      </c>
      <c r="C50">
        <v>7.8319700000000006E-2</v>
      </c>
      <c r="D50">
        <v>3.5455899999999998</v>
      </c>
      <c r="E50">
        <v>6.02881</v>
      </c>
      <c r="F50">
        <v>0</v>
      </c>
      <c r="G50" t="s">
        <v>626</v>
      </c>
      <c r="H50" t="s">
        <v>629</v>
      </c>
      <c r="P50" t="s">
        <v>629</v>
      </c>
      <c r="R50">
        <v>45</v>
      </c>
    </row>
    <row r="51" spans="1:18" x14ac:dyDescent="0.35">
      <c r="A51" s="2" t="s">
        <v>2</v>
      </c>
      <c r="B51" s="2" t="s">
        <v>6</v>
      </c>
      <c r="C51">
        <v>0</v>
      </c>
      <c r="D51">
        <v>0</v>
      </c>
      <c r="E51">
        <v>0</v>
      </c>
      <c r="F51">
        <v>0</v>
      </c>
      <c r="G51" t="s">
        <v>626</v>
      </c>
      <c r="H51" t="s">
        <v>626</v>
      </c>
      <c r="P51" t="s">
        <v>1157</v>
      </c>
      <c r="R51">
        <v>45</v>
      </c>
    </row>
    <row r="52" spans="1:18" x14ac:dyDescent="0.35">
      <c r="A52" s="2" t="s">
        <v>2</v>
      </c>
      <c r="B52" s="2" t="s">
        <v>5</v>
      </c>
      <c r="C52">
        <v>0.21609700000000001</v>
      </c>
      <c r="D52">
        <v>5.9</v>
      </c>
      <c r="E52">
        <v>22.3355</v>
      </c>
      <c r="F52">
        <v>0</v>
      </c>
      <c r="G52" t="s">
        <v>626</v>
      </c>
      <c r="H52" t="s">
        <v>629</v>
      </c>
      <c r="P52" t="s">
        <v>629</v>
      </c>
      <c r="R52">
        <v>46</v>
      </c>
    </row>
    <row r="53" spans="1:18" x14ac:dyDescent="0.35">
      <c r="A53" s="2" t="s">
        <v>8</v>
      </c>
      <c r="B53" s="2" t="s">
        <v>9</v>
      </c>
      <c r="C53">
        <v>5.3637700000000003E-2</v>
      </c>
      <c r="D53">
        <v>6.0905199999999997</v>
      </c>
      <c r="E53">
        <v>7.7369599999999998</v>
      </c>
      <c r="F53">
        <v>4.9340699999999996E-3</v>
      </c>
      <c r="G53" t="s">
        <v>629</v>
      </c>
      <c r="H53" t="s">
        <v>629</v>
      </c>
      <c r="P53" t="s">
        <v>629</v>
      </c>
      <c r="R53">
        <v>47</v>
      </c>
    </row>
    <row r="54" spans="1:18" x14ac:dyDescent="0.35">
      <c r="A54" s="2" t="s">
        <v>10</v>
      </c>
      <c r="B54" s="2" t="s">
        <v>11</v>
      </c>
      <c r="C54">
        <v>4.2585100000000001E-2</v>
      </c>
      <c r="D54">
        <v>5.3887</v>
      </c>
      <c r="E54">
        <v>8.9285399999999999</v>
      </c>
      <c r="F54">
        <v>7.6962500000000002E-4</v>
      </c>
      <c r="G54" t="s">
        <v>626</v>
      </c>
      <c r="H54" t="s">
        <v>629</v>
      </c>
      <c r="P54" t="s">
        <v>629</v>
      </c>
      <c r="R54">
        <v>48</v>
      </c>
    </row>
    <row r="55" spans="1:18" x14ac:dyDescent="0.35">
      <c r="A55" s="2" t="s">
        <v>10</v>
      </c>
      <c r="B55" s="2" t="s">
        <v>12</v>
      </c>
      <c r="C55">
        <v>5.9224199999999998E-2</v>
      </c>
      <c r="D55">
        <v>9.9148499999999995</v>
      </c>
      <c r="E55">
        <v>8.8930900000000008</v>
      </c>
      <c r="F55">
        <v>1.51515E-2</v>
      </c>
      <c r="G55" t="s">
        <v>626</v>
      </c>
      <c r="H55" t="s">
        <v>629</v>
      </c>
      <c r="P55" t="s">
        <v>629</v>
      </c>
      <c r="R55">
        <v>49</v>
      </c>
    </row>
    <row r="56" spans="1:18" x14ac:dyDescent="0.35">
      <c r="A56" s="2" t="s">
        <v>10</v>
      </c>
      <c r="B56" s="2" t="s">
        <v>13</v>
      </c>
      <c r="C56">
        <v>4.0723799999999998E-2</v>
      </c>
      <c r="D56">
        <v>5.1580000000000004</v>
      </c>
      <c r="E56">
        <v>9.0265000000000004</v>
      </c>
      <c r="F56">
        <v>0</v>
      </c>
      <c r="G56" t="s">
        <v>626</v>
      </c>
      <c r="H56" t="s">
        <v>629</v>
      </c>
      <c r="P56" t="s">
        <v>629</v>
      </c>
      <c r="R56">
        <v>50</v>
      </c>
    </row>
    <row r="57" spans="1:18" x14ac:dyDescent="0.35">
      <c r="A57" s="2" t="s">
        <v>513</v>
      </c>
      <c r="B57" s="2" t="s">
        <v>514</v>
      </c>
      <c r="C57">
        <v>0</v>
      </c>
      <c r="D57">
        <v>0</v>
      </c>
      <c r="E57">
        <v>0</v>
      </c>
      <c r="F57">
        <v>0</v>
      </c>
      <c r="G57" t="s">
        <v>626</v>
      </c>
      <c r="H57" t="s">
        <v>626</v>
      </c>
      <c r="P57" t="s">
        <v>1157</v>
      </c>
      <c r="R57">
        <v>50</v>
      </c>
    </row>
    <row r="58" spans="1:18" x14ac:dyDescent="0.35">
      <c r="A58" s="2" t="s">
        <v>14</v>
      </c>
      <c r="B58" s="2" t="s">
        <v>15</v>
      </c>
      <c r="C58">
        <v>0.103113</v>
      </c>
      <c r="D58">
        <v>6.5246199999999996</v>
      </c>
      <c r="E58">
        <v>10.295999999999999</v>
      </c>
      <c r="F58">
        <v>5.1518900000000001E-3</v>
      </c>
      <c r="G58" t="s">
        <v>626</v>
      </c>
      <c r="H58" t="s">
        <v>629</v>
      </c>
      <c r="P58" t="s">
        <v>629</v>
      </c>
      <c r="R58">
        <v>51</v>
      </c>
    </row>
    <row r="59" spans="1:18" x14ac:dyDescent="0.35">
      <c r="A59" s="2" t="s">
        <v>16</v>
      </c>
      <c r="B59" s="2" t="s">
        <v>17</v>
      </c>
      <c r="C59">
        <v>0.102783</v>
      </c>
      <c r="D59">
        <v>10.7902</v>
      </c>
      <c r="E59">
        <v>8.71889</v>
      </c>
      <c r="F59">
        <v>1.9118300000000001E-2</v>
      </c>
      <c r="G59" t="s">
        <v>629</v>
      </c>
      <c r="H59" t="s">
        <v>629</v>
      </c>
      <c r="P59" t="s">
        <v>629</v>
      </c>
      <c r="R59">
        <v>52</v>
      </c>
    </row>
    <row r="60" spans="1:18" x14ac:dyDescent="0.35">
      <c r="A60" s="2" t="s">
        <v>18</v>
      </c>
      <c r="B60" s="2" t="s">
        <v>19</v>
      </c>
      <c r="C60">
        <v>2.5656600000000002E-2</v>
      </c>
      <c r="D60">
        <v>2.9899</v>
      </c>
      <c r="E60">
        <v>1.2121200000000001</v>
      </c>
      <c r="F60">
        <v>8.7259999999999994E-3</v>
      </c>
      <c r="G60" t="s">
        <v>626</v>
      </c>
      <c r="H60" t="s">
        <v>629</v>
      </c>
      <c r="P60" t="s">
        <v>629</v>
      </c>
      <c r="R60">
        <v>53</v>
      </c>
    </row>
    <row r="61" spans="1:18" x14ac:dyDescent="0.35">
      <c r="A61" s="2" t="s">
        <v>569</v>
      </c>
      <c r="B61" s="2" t="s">
        <v>570</v>
      </c>
      <c r="C61">
        <v>9.7792799999999999E-2</v>
      </c>
      <c r="D61">
        <v>156.85400000000001</v>
      </c>
      <c r="E61">
        <v>3.5005000000000002</v>
      </c>
      <c r="F61">
        <v>1.6248599999999998E-2</v>
      </c>
      <c r="G61" t="s">
        <v>626</v>
      </c>
      <c r="H61" t="s">
        <v>629</v>
      </c>
      <c r="P61" t="s">
        <v>629</v>
      </c>
      <c r="R61">
        <v>54</v>
      </c>
    </row>
    <row r="62" spans="1:18" x14ac:dyDescent="0.35">
      <c r="A62" s="2" t="s">
        <v>20</v>
      </c>
      <c r="B62" s="2" t="s">
        <v>21</v>
      </c>
      <c r="C62">
        <v>0.19307299999999999</v>
      </c>
      <c r="D62">
        <v>36.303800000000003</v>
      </c>
      <c r="E62">
        <v>10.254099999999999</v>
      </c>
      <c r="F62">
        <v>9.36028E-2</v>
      </c>
      <c r="G62" t="s">
        <v>629</v>
      </c>
      <c r="H62" t="s">
        <v>629</v>
      </c>
      <c r="P62" t="s">
        <v>629</v>
      </c>
      <c r="R62">
        <v>55</v>
      </c>
    </row>
    <row r="63" spans="1:18" x14ac:dyDescent="0.35">
      <c r="A63" s="2" t="s">
        <v>20</v>
      </c>
      <c r="B63" s="2" t="s">
        <v>22</v>
      </c>
      <c r="C63">
        <v>0.117728</v>
      </c>
      <c r="D63">
        <v>123.378</v>
      </c>
      <c r="E63">
        <v>3.9449900000000002</v>
      </c>
      <c r="F63">
        <v>1.7955200000000001E-2</v>
      </c>
      <c r="G63" t="s">
        <v>629</v>
      </c>
      <c r="H63" t="s">
        <v>629</v>
      </c>
      <c r="P63" t="s">
        <v>629</v>
      </c>
      <c r="R63">
        <v>56</v>
      </c>
    </row>
    <row r="64" spans="1:18" x14ac:dyDescent="0.35">
      <c r="A64" s="2" t="s">
        <v>20</v>
      </c>
      <c r="B64" s="2" t="s">
        <v>23</v>
      </c>
      <c r="C64">
        <v>0.148039</v>
      </c>
      <c r="D64">
        <v>23.123799999999999</v>
      </c>
      <c r="E64">
        <v>11.3619</v>
      </c>
      <c r="F64">
        <v>4.1585200000000003E-2</v>
      </c>
      <c r="G64" t="s">
        <v>629</v>
      </c>
      <c r="H64" t="s">
        <v>629</v>
      </c>
      <c r="P64" t="s">
        <v>629</v>
      </c>
      <c r="R64">
        <v>57</v>
      </c>
    </row>
    <row r="65" spans="1:18" x14ac:dyDescent="0.35">
      <c r="A65" s="2" t="s">
        <v>20</v>
      </c>
      <c r="B65" s="2" t="s">
        <v>24</v>
      </c>
      <c r="C65">
        <v>0.20138200000000001</v>
      </c>
      <c r="D65">
        <v>5.98733</v>
      </c>
      <c r="E65">
        <v>20.9557</v>
      </c>
      <c r="F65">
        <v>0</v>
      </c>
      <c r="G65" t="s">
        <v>629</v>
      </c>
      <c r="H65" t="s">
        <v>629</v>
      </c>
      <c r="P65" t="s">
        <v>629</v>
      </c>
      <c r="R65">
        <v>58</v>
      </c>
    </row>
    <row r="66" spans="1:18" x14ac:dyDescent="0.35">
      <c r="A66" s="2" t="s">
        <v>25</v>
      </c>
      <c r="B66" s="2" t="s">
        <v>26</v>
      </c>
      <c r="C66">
        <v>6.6177100000000003E-2</v>
      </c>
      <c r="D66">
        <v>4.3518600000000003</v>
      </c>
      <c r="E66">
        <v>7.5664800000000003</v>
      </c>
      <c r="F66">
        <v>2.9377199999999998E-4</v>
      </c>
      <c r="G66" t="s">
        <v>626</v>
      </c>
      <c r="H66" t="s">
        <v>629</v>
      </c>
      <c r="P66" t="s">
        <v>629</v>
      </c>
      <c r="R66">
        <v>59</v>
      </c>
    </row>
    <row r="67" spans="1:18" x14ac:dyDescent="0.35">
      <c r="A67" s="2" t="s">
        <v>25</v>
      </c>
      <c r="B67" s="2" t="s">
        <v>27</v>
      </c>
      <c r="C67">
        <v>7.6981800000000003E-2</v>
      </c>
      <c r="D67">
        <v>6.3512899999999997</v>
      </c>
      <c r="E67">
        <v>9.3004700000000007</v>
      </c>
      <c r="F67">
        <v>3.0066699999999999E-3</v>
      </c>
      <c r="G67" t="s">
        <v>626</v>
      </c>
      <c r="H67" t="s">
        <v>629</v>
      </c>
      <c r="P67" t="s">
        <v>629</v>
      </c>
      <c r="R67">
        <v>60</v>
      </c>
    </row>
    <row r="68" spans="1:18" x14ac:dyDescent="0.35">
      <c r="A68" s="2" t="s">
        <v>28</v>
      </c>
      <c r="B68" s="2" t="s">
        <v>29</v>
      </c>
      <c r="C68">
        <v>8.1000600000000006E-2</v>
      </c>
      <c r="D68">
        <v>72.903300000000002</v>
      </c>
      <c r="E68">
        <v>5.3063200000000004</v>
      </c>
      <c r="F68">
        <v>1.26885E-2</v>
      </c>
      <c r="G68" t="s">
        <v>629</v>
      </c>
      <c r="H68" t="s">
        <v>629</v>
      </c>
      <c r="P68" t="s">
        <v>629</v>
      </c>
      <c r="R68">
        <v>61</v>
      </c>
    </row>
    <row r="69" spans="1:18" x14ac:dyDescent="0.35">
      <c r="A69" s="2" t="s">
        <v>28</v>
      </c>
      <c r="B69" s="2" t="s">
        <v>30</v>
      </c>
      <c r="C69">
        <v>0.19871900000000001</v>
      </c>
      <c r="D69">
        <v>13.6295</v>
      </c>
      <c r="E69">
        <v>21.75</v>
      </c>
      <c r="F69">
        <v>1.84158E-2</v>
      </c>
      <c r="G69" t="s">
        <v>629</v>
      </c>
      <c r="H69" t="s">
        <v>629</v>
      </c>
      <c r="P69" t="s">
        <v>629</v>
      </c>
      <c r="R69">
        <v>62</v>
      </c>
    </row>
    <row r="70" spans="1:18" x14ac:dyDescent="0.35">
      <c r="A70" s="2" t="s">
        <v>28</v>
      </c>
      <c r="B70" s="2" t="s">
        <v>31</v>
      </c>
      <c r="C70">
        <v>0.23597499999999999</v>
      </c>
      <c r="D70">
        <v>6.9401200000000003</v>
      </c>
      <c r="E70">
        <v>23.513200000000001</v>
      </c>
      <c r="F70">
        <v>4.9191000000000003E-4</v>
      </c>
      <c r="G70" t="s">
        <v>629</v>
      </c>
      <c r="H70" t="s">
        <v>629</v>
      </c>
      <c r="P70" t="s">
        <v>629</v>
      </c>
      <c r="R70">
        <v>63</v>
      </c>
    </row>
    <row r="71" spans="1:18" x14ac:dyDescent="0.35">
      <c r="A71" s="2" t="s">
        <v>32</v>
      </c>
      <c r="B71" s="2" t="s">
        <v>33</v>
      </c>
      <c r="C71">
        <v>0.134324</v>
      </c>
      <c r="D71">
        <v>57.348700000000001</v>
      </c>
      <c r="E71">
        <v>5.4950999999999999</v>
      </c>
      <c r="F71">
        <v>2.6926599999999998E-2</v>
      </c>
      <c r="G71" t="s">
        <v>626</v>
      </c>
      <c r="H71" t="s">
        <v>629</v>
      </c>
      <c r="P71" t="s">
        <v>629</v>
      </c>
      <c r="R71">
        <v>64</v>
      </c>
    </row>
    <row r="72" spans="1:18" x14ac:dyDescent="0.35">
      <c r="A72" s="2" t="s">
        <v>32</v>
      </c>
      <c r="B72" s="2" t="s">
        <v>34</v>
      </c>
      <c r="C72">
        <v>2.1307699999999999E-2</v>
      </c>
      <c r="D72">
        <v>2.8410199999999999</v>
      </c>
      <c r="E72">
        <v>4.7693399999999997</v>
      </c>
      <c r="F72">
        <v>0</v>
      </c>
      <c r="G72" t="s">
        <v>629</v>
      </c>
      <c r="H72" t="s">
        <v>629</v>
      </c>
      <c r="P72" t="s">
        <v>629</v>
      </c>
      <c r="R72">
        <v>65</v>
      </c>
    </row>
    <row r="73" spans="1:18" x14ac:dyDescent="0.35">
      <c r="A73" s="2" t="s">
        <v>35</v>
      </c>
      <c r="B73" s="2" t="s">
        <v>36</v>
      </c>
      <c r="C73">
        <v>0</v>
      </c>
      <c r="D73">
        <v>0</v>
      </c>
      <c r="E73">
        <v>0</v>
      </c>
      <c r="F73">
        <v>0</v>
      </c>
      <c r="G73" t="s">
        <v>626</v>
      </c>
      <c r="H73" t="s">
        <v>626</v>
      </c>
      <c r="P73" t="s">
        <v>1157</v>
      </c>
      <c r="R73">
        <v>65</v>
      </c>
    </row>
    <row r="74" spans="1:18" x14ac:dyDescent="0.35">
      <c r="A74" s="2" t="s">
        <v>571</v>
      </c>
      <c r="B74" s="2" t="s">
        <v>572</v>
      </c>
      <c r="C74">
        <v>0.10126300000000001</v>
      </c>
      <c r="D74">
        <v>11.8028</v>
      </c>
      <c r="E74">
        <v>9.7145700000000001</v>
      </c>
      <c r="F74">
        <v>1.9930699999999999E-2</v>
      </c>
      <c r="G74" t="s">
        <v>629</v>
      </c>
      <c r="H74" t="s">
        <v>629</v>
      </c>
      <c r="P74" t="s">
        <v>629</v>
      </c>
      <c r="R74">
        <v>66</v>
      </c>
    </row>
    <row r="75" spans="1:18" x14ac:dyDescent="0.35">
      <c r="A75" s="2" t="s">
        <v>37</v>
      </c>
      <c r="B75" s="2" t="s">
        <v>38</v>
      </c>
      <c r="C75">
        <v>6.3733300000000007E-2</v>
      </c>
      <c r="D75">
        <v>7.01884</v>
      </c>
      <c r="E75">
        <v>10.1312</v>
      </c>
      <c r="F75">
        <v>4.1079000000000003E-3</v>
      </c>
      <c r="G75" t="s">
        <v>626</v>
      </c>
      <c r="H75" t="s">
        <v>629</v>
      </c>
      <c r="P75" t="s">
        <v>629</v>
      </c>
      <c r="R75">
        <v>67</v>
      </c>
    </row>
    <row r="76" spans="1:18" x14ac:dyDescent="0.35">
      <c r="A76" s="2" t="s">
        <v>37</v>
      </c>
      <c r="B76" s="2" t="s">
        <v>39</v>
      </c>
      <c r="C76">
        <v>3.9723099999999997E-2</v>
      </c>
      <c r="D76">
        <v>4.1906100000000004</v>
      </c>
      <c r="E76">
        <v>6.2424799999999996</v>
      </c>
      <c r="F76">
        <v>2.8600499999999998E-3</v>
      </c>
      <c r="G76" t="s">
        <v>626</v>
      </c>
      <c r="H76" t="s">
        <v>629</v>
      </c>
      <c r="P76" t="s">
        <v>629</v>
      </c>
      <c r="R76">
        <v>68</v>
      </c>
    </row>
    <row r="77" spans="1:18" x14ac:dyDescent="0.35">
      <c r="A77" s="2" t="s">
        <v>40</v>
      </c>
      <c r="B77" s="2" t="s">
        <v>43</v>
      </c>
      <c r="C77">
        <v>0</v>
      </c>
      <c r="D77" t="s">
        <v>624</v>
      </c>
      <c r="E77">
        <v>0</v>
      </c>
      <c r="F77">
        <v>0</v>
      </c>
      <c r="G77" t="s">
        <v>626</v>
      </c>
      <c r="H77" t="s">
        <v>626</v>
      </c>
      <c r="P77" t="s">
        <v>1157</v>
      </c>
      <c r="R77">
        <v>68</v>
      </c>
    </row>
    <row r="78" spans="1:18" x14ac:dyDescent="0.35">
      <c r="A78" s="2" t="s">
        <v>40</v>
      </c>
      <c r="B78" s="2" t="s">
        <v>41</v>
      </c>
      <c r="C78">
        <v>8.0232399999999995E-2</v>
      </c>
      <c r="D78">
        <v>5.5494700000000003</v>
      </c>
      <c r="E78">
        <v>10.462400000000001</v>
      </c>
      <c r="F78">
        <v>1.4018100000000001E-3</v>
      </c>
      <c r="G78" t="s">
        <v>629</v>
      </c>
      <c r="H78" t="s">
        <v>629</v>
      </c>
      <c r="P78" t="s">
        <v>629</v>
      </c>
      <c r="R78">
        <v>69</v>
      </c>
    </row>
    <row r="79" spans="1:18" x14ac:dyDescent="0.35">
      <c r="A79" s="2" t="s">
        <v>40</v>
      </c>
      <c r="B79" s="2" t="s">
        <v>42</v>
      </c>
      <c r="C79">
        <v>0.20796500000000001</v>
      </c>
      <c r="D79">
        <v>10.0578</v>
      </c>
      <c r="E79">
        <v>21.053100000000001</v>
      </c>
      <c r="F79">
        <v>1.0159E-2</v>
      </c>
      <c r="G79" t="s">
        <v>629</v>
      </c>
      <c r="H79" t="s">
        <v>629</v>
      </c>
      <c r="P79" t="s">
        <v>629</v>
      </c>
      <c r="R79">
        <v>70</v>
      </c>
    </row>
    <row r="80" spans="1:18" x14ac:dyDescent="0.35">
      <c r="A80" s="2" t="s">
        <v>51</v>
      </c>
      <c r="B80" s="2" t="s">
        <v>52</v>
      </c>
      <c r="C80">
        <v>6.9028699999999998E-2</v>
      </c>
      <c r="D80">
        <v>8.1074000000000002</v>
      </c>
      <c r="E80">
        <v>8.6102699999999999</v>
      </c>
      <c r="F80">
        <v>1.33466E-2</v>
      </c>
      <c r="G80" t="s">
        <v>629</v>
      </c>
      <c r="H80" t="s">
        <v>629</v>
      </c>
      <c r="P80" t="s">
        <v>629</v>
      </c>
      <c r="R80">
        <v>71</v>
      </c>
    </row>
    <row r="81" spans="1:18" x14ac:dyDescent="0.35">
      <c r="A81" s="2" t="s">
        <v>51</v>
      </c>
      <c r="B81" s="2" t="s">
        <v>57</v>
      </c>
      <c r="C81">
        <v>3.7106600000000003E-2</v>
      </c>
      <c r="D81">
        <v>113.7</v>
      </c>
      <c r="E81">
        <v>2.29278</v>
      </c>
      <c r="F81">
        <v>4.9055099999999999E-4</v>
      </c>
      <c r="G81" t="s">
        <v>626</v>
      </c>
      <c r="H81" t="s">
        <v>629</v>
      </c>
      <c r="P81" t="s">
        <v>629</v>
      </c>
      <c r="R81">
        <v>72</v>
      </c>
    </row>
    <row r="82" spans="1:18" x14ac:dyDescent="0.35">
      <c r="A82" s="2" t="s">
        <v>51</v>
      </c>
      <c r="B82" s="2" t="s">
        <v>62</v>
      </c>
      <c r="C82">
        <v>0</v>
      </c>
      <c r="D82">
        <v>0</v>
      </c>
      <c r="E82">
        <v>0</v>
      </c>
      <c r="F82">
        <v>0</v>
      </c>
      <c r="G82" t="s">
        <v>626</v>
      </c>
      <c r="H82" t="s">
        <v>626</v>
      </c>
      <c r="P82" t="s">
        <v>1157</v>
      </c>
      <c r="R82">
        <v>72</v>
      </c>
    </row>
    <row r="83" spans="1:18" x14ac:dyDescent="0.35">
      <c r="A83" s="2" t="s">
        <v>51</v>
      </c>
      <c r="B83" s="2" t="s">
        <v>59</v>
      </c>
      <c r="C83">
        <v>2.78353E-2</v>
      </c>
      <c r="D83">
        <v>0</v>
      </c>
      <c r="E83">
        <v>0</v>
      </c>
      <c r="F83">
        <v>0</v>
      </c>
      <c r="G83" t="s">
        <v>629</v>
      </c>
      <c r="H83" t="s">
        <v>629</v>
      </c>
      <c r="P83" t="s">
        <v>629</v>
      </c>
      <c r="R83">
        <v>73</v>
      </c>
    </row>
    <row r="84" spans="1:18" x14ac:dyDescent="0.35">
      <c r="A84" s="2" t="s">
        <v>51</v>
      </c>
      <c r="B84" s="2" t="s">
        <v>64</v>
      </c>
      <c r="C84">
        <v>2.0999999999999999E-3</v>
      </c>
      <c r="D84">
        <v>0</v>
      </c>
      <c r="E84">
        <v>0</v>
      </c>
      <c r="F84">
        <v>0</v>
      </c>
      <c r="G84" t="s">
        <v>629</v>
      </c>
      <c r="H84" t="s">
        <v>629</v>
      </c>
      <c r="P84" t="s">
        <v>629</v>
      </c>
      <c r="R84">
        <v>74</v>
      </c>
    </row>
    <row r="85" spans="1:18" x14ac:dyDescent="0.35">
      <c r="A85" s="2" t="s">
        <v>51</v>
      </c>
      <c r="B85" s="2" t="s">
        <v>53</v>
      </c>
      <c r="C85">
        <v>7.3373599999999997E-2</v>
      </c>
      <c r="D85">
        <v>137.07</v>
      </c>
      <c r="E85">
        <v>4.4728000000000003</v>
      </c>
      <c r="F85">
        <v>2.3436800000000001E-2</v>
      </c>
      <c r="G85" t="s">
        <v>629</v>
      </c>
      <c r="H85" t="s">
        <v>629</v>
      </c>
      <c r="P85" t="s">
        <v>629</v>
      </c>
      <c r="R85">
        <v>75</v>
      </c>
    </row>
    <row r="86" spans="1:18" x14ac:dyDescent="0.35">
      <c r="A86" s="2" t="s">
        <v>51</v>
      </c>
      <c r="B86" s="2" t="s">
        <v>63</v>
      </c>
      <c r="C86">
        <v>0</v>
      </c>
      <c r="D86">
        <v>0</v>
      </c>
      <c r="E86">
        <v>0</v>
      </c>
      <c r="F86">
        <v>0</v>
      </c>
      <c r="G86" t="s">
        <v>626</v>
      </c>
      <c r="H86" t="s">
        <v>626</v>
      </c>
      <c r="P86" t="s">
        <v>1157</v>
      </c>
      <c r="R86">
        <v>75</v>
      </c>
    </row>
    <row r="87" spans="1:18" x14ac:dyDescent="0.35">
      <c r="A87" s="2" t="s">
        <v>51</v>
      </c>
      <c r="B87" s="2" t="s">
        <v>58</v>
      </c>
      <c r="C87">
        <v>7.4364799999999995E-2</v>
      </c>
      <c r="D87">
        <v>0.98090299999999997</v>
      </c>
      <c r="E87">
        <v>10.6416</v>
      </c>
      <c r="F87">
        <v>0</v>
      </c>
      <c r="G87" t="s">
        <v>629</v>
      </c>
      <c r="H87" t="s">
        <v>629</v>
      </c>
      <c r="P87" t="s">
        <v>629</v>
      </c>
      <c r="R87">
        <v>76</v>
      </c>
    </row>
    <row r="88" spans="1:18" x14ac:dyDescent="0.35">
      <c r="A88" s="2" t="s">
        <v>51</v>
      </c>
      <c r="B88" s="2" t="s">
        <v>61</v>
      </c>
      <c r="C88">
        <v>0.69864999999999999</v>
      </c>
      <c r="D88">
        <v>2.31892E-2</v>
      </c>
      <c r="E88">
        <v>0.18129700000000001</v>
      </c>
      <c r="F88">
        <v>0</v>
      </c>
      <c r="G88" t="s">
        <v>629</v>
      </c>
      <c r="H88" t="s">
        <v>629</v>
      </c>
      <c r="P88" t="s">
        <v>629</v>
      </c>
      <c r="R88">
        <v>77</v>
      </c>
    </row>
    <row r="89" spans="1:18" x14ac:dyDescent="0.35">
      <c r="A89" s="2" t="s">
        <v>51</v>
      </c>
      <c r="B89" s="2" t="s">
        <v>56</v>
      </c>
      <c r="C89">
        <v>0</v>
      </c>
      <c r="D89">
        <v>0</v>
      </c>
      <c r="E89">
        <v>0</v>
      </c>
      <c r="F89">
        <v>0</v>
      </c>
      <c r="G89" t="s">
        <v>626</v>
      </c>
      <c r="H89" t="s">
        <v>626</v>
      </c>
      <c r="P89" t="s">
        <v>1157</v>
      </c>
      <c r="R89">
        <v>77</v>
      </c>
    </row>
    <row r="90" spans="1:18" x14ac:dyDescent="0.35">
      <c r="A90" s="2" t="s">
        <v>51</v>
      </c>
      <c r="B90" s="2" t="s">
        <v>54</v>
      </c>
      <c r="C90">
        <v>3.7379299999999997E-2</v>
      </c>
      <c r="D90">
        <v>3.6084000000000001</v>
      </c>
      <c r="E90">
        <v>5.8479400000000004</v>
      </c>
      <c r="F90">
        <v>1.51582E-3</v>
      </c>
      <c r="G90" t="s">
        <v>629</v>
      </c>
      <c r="H90" t="s">
        <v>629</v>
      </c>
      <c r="P90" t="s">
        <v>629</v>
      </c>
      <c r="R90">
        <v>78</v>
      </c>
    </row>
    <row r="91" spans="1:18" x14ac:dyDescent="0.35">
      <c r="A91" s="2" t="s">
        <v>51</v>
      </c>
      <c r="B91" s="2" t="s">
        <v>60</v>
      </c>
      <c r="C91">
        <v>2.7490400000000002E-2</v>
      </c>
      <c r="D91">
        <v>0</v>
      </c>
      <c r="E91">
        <v>0</v>
      </c>
      <c r="F91">
        <v>0</v>
      </c>
      <c r="G91" t="s">
        <v>629</v>
      </c>
      <c r="H91" t="s">
        <v>629</v>
      </c>
      <c r="P91" t="s">
        <v>629</v>
      </c>
      <c r="R91">
        <v>79</v>
      </c>
    </row>
    <row r="92" spans="1:18" x14ac:dyDescent="0.35">
      <c r="A92" s="2" t="s">
        <v>51</v>
      </c>
      <c r="B92" s="2" t="s">
        <v>55</v>
      </c>
      <c r="C92">
        <v>4.6972300000000002E-2</v>
      </c>
      <c r="D92">
        <v>5.3769999999999998</v>
      </c>
      <c r="E92">
        <v>8.2358100000000007</v>
      </c>
      <c r="F92">
        <v>3.2930799999999999E-3</v>
      </c>
      <c r="G92" t="s">
        <v>629</v>
      </c>
      <c r="H92" t="s">
        <v>629</v>
      </c>
      <c r="P92" t="s">
        <v>629</v>
      </c>
      <c r="R92">
        <v>80</v>
      </c>
    </row>
    <row r="93" spans="1:18" x14ac:dyDescent="0.35">
      <c r="A93" s="2" t="s">
        <v>65</v>
      </c>
      <c r="B93" s="2" t="s">
        <v>65</v>
      </c>
      <c r="C93">
        <v>0</v>
      </c>
      <c r="D93">
        <v>0</v>
      </c>
      <c r="E93">
        <v>0</v>
      </c>
      <c r="F93">
        <v>0</v>
      </c>
      <c r="G93" t="s">
        <v>626</v>
      </c>
      <c r="H93" t="s">
        <v>626</v>
      </c>
      <c r="P93" t="s">
        <v>1157</v>
      </c>
      <c r="R93">
        <v>80</v>
      </c>
    </row>
    <row r="94" spans="1:18" x14ac:dyDescent="0.35">
      <c r="A94" s="2" t="s">
        <v>66</v>
      </c>
      <c r="B94" s="2" t="s">
        <v>67</v>
      </c>
      <c r="C94">
        <v>0.109329</v>
      </c>
      <c r="D94">
        <v>143.494</v>
      </c>
      <c r="E94">
        <v>5.5342799999999999</v>
      </c>
      <c r="F94">
        <v>0</v>
      </c>
      <c r="G94" t="s">
        <v>629</v>
      </c>
      <c r="H94" t="s">
        <v>629</v>
      </c>
      <c r="P94" t="s">
        <v>629</v>
      </c>
      <c r="R94">
        <v>81</v>
      </c>
    </row>
    <row r="95" spans="1:18" x14ac:dyDescent="0.35">
      <c r="A95" s="2" t="s">
        <v>66</v>
      </c>
      <c r="B95" s="2" t="s">
        <v>68</v>
      </c>
      <c r="C95">
        <v>0.100533</v>
      </c>
      <c r="D95">
        <v>6.66</v>
      </c>
      <c r="E95">
        <v>13.17</v>
      </c>
      <c r="F95">
        <v>0</v>
      </c>
      <c r="G95" t="s">
        <v>629</v>
      </c>
      <c r="H95" t="s">
        <v>629</v>
      </c>
      <c r="P95" t="s">
        <v>629</v>
      </c>
      <c r="R95">
        <v>82</v>
      </c>
    </row>
    <row r="96" spans="1:18" x14ac:dyDescent="0.35">
      <c r="A96" s="2" t="s">
        <v>66</v>
      </c>
      <c r="B96" s="2" t="s">
        <v>69</v>
      </c>
      <c r="C96">
        <v>8.7582400000000005E-2</v>
      </c>
      <c r="D96">
        <v>6.4330800000000004</v>
      </c>
      <c r="E96">
        <v>12.4671</v>
      </c>
      <c r="F96">
        <v>0</v>
      </c>
      <c r="G96" t="s">
        <v>629</v>
      </c>
      <c r="H96" t="s">
        <v>629</v>
      </c>
      <c r="P96" t="s">
        <v>629</v>
      </c>
      <c r="R96">
        <v>83</v>
      </c>
    </row>
    <row r="97" spans="1:18" x14ac:dyDescent="0.35">
      <c r="A97" s="2" t="s">
        <v>70</v>
      </c>
      <c r="B97" s="2" t="s">
        <v>71</v>
      </c>
      <c r="C97">
        <v>7.6949600000000007E-2</v>
      </c>
      <c r="D97">
        <v>7.0509599999999999</v>
      </c>
      <c r="E97">
        <v>8.6968599999999991</v>
      </c>
      <c r="F97">
        <v>6.8390600000000001E-3</v>
      </c>
      <c r="G97" t="s">
        <v>626</v>
      </c>
      <c r="H97" t="s">
        <v>629</v>
      </c>
      <c r="P97" t="s">
        <v>629</v>
      </c>
      <c r="R97">
        <v>84</v>
      </c>
    </row>
    <row r="98" spans="1:18" x14ac:dyDescent="0.35">
      <c r="A98" s="2" t="s">
        <v>72</v>
      </c>
      <c r="B98" s="2" t="s">
        <v>73</v>
      </c>
      <c r="C98">
        <v>0.104378</v>
      </c>
      <c r="D98">
        <v>11.355600000000001</v>
      </c>
      <c r="E98">
        <v>8.5084999999999997</v>
      </c>
      <c r="F98">
        <v>1.8216799999999998E-2</v>
      </c>
      <c r="G98" t="s">
        <v>629</v>
      </c>
      <c r="H98" t="s">
        <v>629</v>
      </c>
      <c r="P98" t="s">
        <v>629</v>
      </c>
      <c r="R98">
        <v>85</v>
      </c>
    </row>
    <row r="99" spans="1:18" x14ac:dyDescent="0.35">
      <c r="A99" s="2" t="s">
        <v>120</v>
      </c>
      <c r="B99" s="2" t="s">
        <v>121</v>
      </c>
      <c r="C99">
        <v>3.5539800000000003E-2</v>
      </c>
      <c r="D99">
        <v>6.6885300000000001</v>
      </c>
      <c r="E99">
        <v>5.9665499999999998</v>
      </c>
      <c r="F99">
        <v>8.05406E-3</v>
      </c>
      <c r="G99" t="s">
        <v>629</v>
      </c>
      <c r="H99" t="s">
        <v>629</v>
      </c>
      <c r="P99" t="s">
        <v>629</v>
      </c>
      <c r="R99">
        <v>86</v>
      </c>
    </row>
    <row r="100" spans="1:18" x14ac:dyDescent="0.35">
      <c r="A100" s="2" t="s">
        <v>120</v>
      </c>
      <c r="B100" s="2" t="s">
        <v>122</v>
      </c>
      <c r="C100">
        <v>0.27221800000000002</v>
      </c>
      <c r="D100">
        <v>40.841799999999999</v>
      </c>
      <c r="E100">
        <v>18.664200000000001</v>
      </c>
      <c r="F100">
        <v>0.104364</v>
      </c>
      <c r="G100" t="s">
        <v>629</v>
      </c>
      <c r="H100" t="s">
        <v>629</v>
      </c>
      <c r="P100" t="s">
        <v>629</v>
      </c>
      <c r="R100">
        <v>87</v>
      </c>
    </row>
    <row r="101" spans="1:18" x14ac:dyDescent="0.35">
      <c r="A101" s="2" t="s">
        <v>120</v>
      </c>
      <c r="B101" s="2" t="s">
        <v>123</v>
      </c>
      <c r="C101">
        <v>0.110162</v>
      </c>
      <c r="D101">
        <v>4.3181000000000003</v>
      </c>
      <c r="E101">
        <v>13.36</v>
      </c>
      <c r="F101">
        <v>0</v>
      </c>
      <c r="G101" t="s">
        <v>629</v>
      </c>
      <c r="H101" t="s">
        <v>629</v>
      </c>
      <c r="P101" t="s">
        <v>629</v>
      </c>
      <c r="R101">
        <v>88</v>
      </c>
    </row>
    <row r="102" spans="1:18" x14ac:dyDescent="0.35">
      <c r="A102" s="2" t="s">
        <v>128</v>
      </c>
      <c r="B102" s="2" t="s">
        <v>129</v>
      </c>
      <c r="C102">
        <v>4.9671699999999999E-2</v>
      </c>
      <c r="D102">
        <v>4.6632600000000002</v>
      </c>
      <c r="E102">
        <v>8.7982300000000002</v>
      </c>
      <c r="F102">
        <v>1.72683E-4</v>
      </c>
      <c r="G102" t="s">
        <v>629</v>
      </c>
      <c r="H102" t="s">
        <v>629</v>
      </c>
      <c r="P102" t="s">
        <v>629</v>
      </c>
      <c r="R102">
        <v>89</v>
      </c>
    </row>
    <row r="103" spans="1:18" x14ac:dyDescent="0.35">
      <c r="A103" s="2" t="s">
        <v>128</v>
      </c>
      <c r="B103" s="2" t="s">
        <v>130</v>
      </c>
      <c r="C103">
        <v>0.16386200000000001</v>
      </c>
      <c r="D103">
        <v>10.933199999999999</v>
      </c>
      <c r="E103">
        <v>17.499600000000001</v>
      </c>
      <c r="F103">
        <v>1.8050500000000001E-2</v>
      </c>
      <c r="G103" t="s">
        <v>629</v>
      </c>
      <c r="H103" t="s">
        <v>629</v>
      </c>
      <c r="P103" t="s">
        <v>629</v>
      </c>
      <c r="R103">
        <v>90</v>
      </c>
    </row>
    <row r="104" spans="1:18" x14ac:dyDescent="0.35">
      <c r="A104" s="2" t="s">
        <v>128</v>
      </c>
      <c r="B104" s="2" t="s">
        <v>131</v>
      </c>
      <c r="C104">
        <v>0.17316500000000001</v>
      </c>
      <c r="D104">
        <v>8.6013599999999997</v>
      </c>
      <c r="E104">
        <v>17.943999999999999</v>
      </c>
      <c r="F104">
        <v>1.0413800000000001E-2</v>
      </c>
      <c r="G104" t="s">
        <v>629</v>
      </c>
      <c r="H104" t="s">
        <v>629</v>
      </c>
      <c r="P104" t="s">
        <v>629</v>
      </c>
      <c r="R104">
        <v>91</v>
      </c>
    </row>
    <row r="105" spans="1:18" x14ac:dyDescent="0.35">
      <c r="A105" s="2" t="s">
        <v>132</v>
      </c>
      <c r="B105" s="2" t="s">
        <v>133</v>
      </c>
      <c r="C105">
        <v>0.17390900000000001</v>
      </c>
      <c r="D105">
        <v>9.13706</v>
      </c>
      <c r="E105">
        <v>18.0305</v>
      </c>
      <c r="F105">
        <v>1.1764699999999999E-2</v>
      </c>
      <c r="G105" t="s">
        <v>629</v>
      </c>
      <c r="H105" t="s">
        <v>629</v>
      </c>
      <c r="P105" t="s">
        <v>629</v>
      </c>
      <c r="R105">
        <v>92</v>
      </c>
    </row>
    <row r="106" spans="1:18" x14ac:dyDescent="0.35">
      <c r="A106" s="2" t="s">
        <v>132</v>
      </c>
      <c r="B106" s="2" t="s">
        <v>134</v>
      </c>
      <c r="C106">
        <v>4.8487200000000001E-2</v>
      </c>
      <c r="D106">
        <v>6.4244300000000001</v>
      </c>
      <c r="E106">
        <v>5.9150700000000001</v>
      </c>
      <c r="F106">
        <v>1.0715499999999999E-2</v>
      </c>
      <c r="G106" t="s">
        <v>629</v>
      </c>
      <c r="H106" t="s">
        <v>629</v>
      </c>
      <c r="P106" t="s">
        <v>629</v>
      </c>
      <c r="R106">
        <v>93</v>
      </c>
    </row>
    <row r="107" spans="1:18" x14ac:dyDescent="0.35">
      <c r="A107" s="2" t="s">
        <v>132</v>
      </c>
      <c r="B107" s="2" t="s">
        <v>135</v>
      </c>
      <c r="C107">
        <v>0.14953</v>
      </c>
      <c r="D107">
        <v>4.8920899999999996</v>
      </c>
      <c r="E107">
        <v>17.122299999999999</v>
      </c>
      <c r="F107">
        <v>0</v>
      </c>
      <c r="G107" t="s">
        <v>629</v>
      </c>
      <c r="H107" t="s">
        <v>629</v>
      </c>
      <c r="P107" t="s">
        <v>629</v>
      </c>
      <c r="R107">
        <v>94</v>
      </c>
    </row>
    <row r="108" spans="1:18" x14ac:dyDescent="0.35">
      <c r="A108" s="2" t="s">
        <v>132</v>
      </c>
      <c r="B108" s="2" t="s">
        <v>137</v>
      </c>
      <c r="C108">
        <v>0.34125899999999998</v>
      </c>
      <c r="D108">
        <v>9.8666699999999992</v>
      </c>
      <c r="E108">
        <v>34.533299999999997</v>
      </c>
      <c r="F108">
        <v>0</v>
      </c>
      <c r="G108" t="s">
        <v>626</v>
      </c>
      <c r="H108" t="s">
        <v>629</v>
      </c>
      <c r="P108" t="s">
        <v>629</v>
      </c>
      <c r="R108">
        <v>95</v>
      </c>
    </row>
    <row r="109" spans="1:18" x14ac:dyDescent="0.35">
      <c r="A109" s="2" t="s">
        <v>132</v>
      </c>
      <c r="B109" s="2" t="s">
        <v>136</v>
      </c>
      <c r="C109">
        <v>0.18354599999999999</v>
      </c>
      <c r="D109">
        <v>9.6855899999999995</v>
      </c>
      <c r="E109">
        <v>17.8996</v>
      </c>
      <c r="F109">
        <v>1.35295E-2</v>
      </c>
      <c r="G109" t="s">
        <v>629</v>
      </c>
      <c r="H109" t="s">
        <v>629</v>
      </c>
      <c r="P109" t="s">
        <v>629</v>
      </c>
      <c r="R109">
        <v>96</v>
      </c>
    </row>
    <row r="110" spans="1:18" x14ac:dyDescent="0.35">
      <c r="A110" s="2" t="s">
        <v>138</v>
      </c>
      <c r="B110" s="2" t="s">
        <v>139</v>
      </c>
      <c r="C110">
        <v>0.12692100000000001</v>
      </c>
      <c r="D110">
        <v>89.115200000000002</v>
      </c>
      <c r="E110">
        <v>9.3886800000000008</v>
      </c>
      <c r="F110">
        <v>2.25398E-4</v>
      </c>
      <c r="G110" t="s">
        <v>629</v>
      </c>
      <c r="H110" t="s">
        <v>629</v>
      </c>
      <c r="P110" t="s">
        <v>629</v>
      </c>
      <c r="R110">
        <v>97</v>
      </c>
    </row>
    <row r="111" spans="1:18" x14ac:dyDescent="0.35">
      <c r="A111" s="2" t="s">
        <v>150</v>
      </c>
      <c r="B111" s="2" t="s">
        <v>151</v>
      </c>
      <c r="C111">
        <v>4.4359299999999997E-2</v>
      </c>
      <c r="D111">
        <v>4.3909799999999999</v>
      </c>
      <c r="E111">
        <v>7.4116299999999997</v>
      </c>
      <c r="F111">
        <v>7.8376900000000002E-4</v>
      </c>
      <c r="G111" t="s">
        <v>629</v>
      </c>
      <c r="H111" t="s">
        <v>629</v>
      </c>
      <c r="P111" t="s">
        <v>629</v>
      </c>
      <c r="R111">
        <v>98</v>
      </c>
    </row>
    <row r="112" spans="1:18" x14ac:dyDescent="0.35">
      <c r="A112" s="2" t="s">
        <v>150</v>
      </c>
      <c r="B112" s="2" t="s">
        <v>152</v>
      </c>
      <c r="C112">
        <v>0.134801</v>
      </c>
      <c r="D112">
        <v>27.053100000000001</v>
      </c>
      <c r="E112">
        <v>9.9604599999999994</v>
      </c>
      <c r="F112">
        <v>3.4396799999999998E-2</v>
      </c>
      <c r="G112" t="s">
        <v>629</v>
      </c>
      <c r="H112" t="s">
        <v>629</v>
      </c>
      <c r="P112" t="s">
        <v>629</v>
      </c>
      <c r="R112">
        <v>99</v>
      </c>
    </row>
    <row r="113" spans="1:18" x14ac:dyDescent="0.35">
      <c r="A113" s="2" t="s">
        <v>150</v>
      </c>
      <c r="B113" s="2" t="s">
        <v>153</v>
      </c>
      <c r="C113">
        <v>0.14882600000000001</v>
      </c>
      <c r="D113">
        <v>4.7149000000000001</v>
      </c>
      <c r="E113">
        <v>16.502199999999998</v>
      </c>
      <c r="F113">
        <v>0</v>
      </c>
      <c r="G113" t="s">
        <v>629</v>
      </c>
      <c r="H113" t="s">
        <v>629</v>
      </c>
      <c r="P113" t="s">
        <v>629</v>
      </c>
      <c r="R113">
        <v>100</v>
      </c>
    </row>
    <row r="114" spans="1:18" x14ac:dyDescent="0.35">
      <c r="A114" s="2" t="s">
        <v>154</v>
      </c>
      <c r="B114" s="2" t="s">
        <v>155</v>
      </c>
      <c r="C114">
        <v>0.11273</v>
      </c>
      <c r="D114">
        <v>5.9032099999999996</v>
      </c>
      <c r="E114">
        <v>16.217099999999999</v>
      </c>
      <c r="F114">
        <v>0</v>
      </c>
      <c r="G114" t="s">
        <v>626</v>
      </c>
      <c r="H114" t="s">
        <v>629</v>
      </c>
      <c r="P114" t="s">
        <v>629</v>
      </c>
      <c r="R114">
        <v>101</v>
      </c>
    </row>
    <row r="115" spans="1:18" x14ac:dyDescent="0.35">
      <c r="A115" s="2" t="s">
        <v>154</v>
      </c>
      <c r="B115" s="2" t="s">
        <v>156</v>
      </c>
      <c r="C115">
        <v>1.4937400000000001</v>
      </c>
      <c r="D115">
        <v>5.4306999999999999</v>
      </c>
      <c r="E115">
        <v>56.424300000000002</v>
      </c>
      <c r="F115">
        <v>0</v>
      </c>
      <c r="G115" t="s">
        <v>626</v>
      </c>
      <c r="H115" t="s">
        <v>629</v>
      </c>
      <c r="P115" t="s">
        <v>629</v>
      </c>
      <c r="R115">
        <v>102</v>
      </c>
    </row>
    <row r="116" spans="1:18" x14ac:dyDescent="0.35">
      <c r="A116" s="2" t="s">
        <v>154</v>
      </c>
      <c r="B116" s="2" t="s">
        <v>157</v>
      </c>
      <c r="C116">
        <v>2.48781E-2</v>
      </c>
      <c r="D116">
        <v>0.36113600000000001</v>
      </c>
      <c r="E116">
        <v>2.9377</v>
      </c>
      <c r="F116">
        <v>0</v>
      </c>
      <c r="G116" t="s">
        <v>626</v>
      </c>
      <c r="H116" t="s">
        <v>629</v>
      </c>
      <c r="P116" t="s">
        <v>629</v>
      </c>
      <c r="R116">
        <v>103</v>
      </c>
    </row>
    <row r="117" spans="1:18" x14ac:dyDescent="0.35">
      <c r="A117" s="2" t="s">
        <v>154</v>
      </c>
      <c r="B117" s="2" t="s">
        <v>158</v>
      </c>
      <c r="C117">
        <v>0.13964799999999999</v>
      </c>
      <c r="D117">
        <v>3.2229999999999999</v>
      </c>
      <c r="E117">
        <v>5.7530000000000001</v>
      </c>
      <c r="F117">
        <v>0</v>
      </c>
      <c r="G117" t="s">
        <v>626</v>
      </c>
      <c r="H117" t="s">
        <v>629</v>
      </c>
      <c r="P117" t="s">
        <v>629</v>
      </c>
      <c r="R117">
        <v>104</v>
      </c>
    </row>
    <row r="118" spans="1:18" x14ac:dyDescent="0.35">
      <c r="A118" s="2" t="s">
        <v>159</v>
      </c>
      <c r="B118" s="2" t="s">
        <v>160</v>
      </c>
      <c r="C118">
        <v>0.153971</v>
      </c>
      <c r="D118">
        <v>13.332000000000001</v>
      </c>
      <c r="E118">
        <v>9.2263300000000008</v>
      </c>
      <c r="F118">
        <v>7.34719E-3</v>
      </c>
      <c r="G118" t="s">
        <v>629</v>
      </c>
      <c r="H118" t="s">
        <v>629</v>
      </c>
      <c r="P118" t="s">
        <v>629</v>
      </c>
      <c r="R118">
        <v>105</v>
      </c>
    </row>
    <row r="119" spans="1:18" x14ac:dyDescent="0.35">
      <c r="A119" s="2" t="s">
        <v>159</v>
      </c>
      <c r="B119" s="2" t="s">
        <v>161</v>
      </c>
      <c r="C119">
        <v>0.127245</v>
      </c>
      <c r="D119">
        <v>4.53993</v>
      </c>
      <c r="E119">
        <v>8.4115699999999993</v>
      </c>
      <c r="F119">
        <v>0</v>
      </c>
      <c r="G119" t="s">
        <v>629</v>
      </c>
      <c r="H119" t="s">
        <v>629</v>
      </c>
      <c r="P119" t="s">
        <v>629</v>
      </c>
      <c r="R119">
        <v>106</v>
      </c>
    </row>
    <row r="120" spans="1:18" x14ac:dyDescent="0.35">
      <c r="A120" s="2" t="s">
        <v>162</v>
      </c>
      <c r="B120" s="2" t="s">
        <v>163</v>
      </c>
      <c r="C120">
        <v>2.39814E-2</v>
      </c>
      <c r="D120">
        <v>2.7526999999999999</v>
      </c>
      <c r="E120">
        <v>3.2686099999999998</v>
      </c>
      <c r="F120">
        <v>1.8421799999999999E-3</v>
      </c>
      <c r="G120" t="s">
        <v>629</v>
      </c>
      <c r="H120" t="s">
        <v>629</v>
      </c>
      <c r="P120" t="s">
        <v>629</v>
      </c>
      <c r="R120">
        <v>107</v>
      </c>
    </row>
    <row r="121" spans="1:18" x14ac:dyDescent="0.35">
      <c r="A121" s="2" t="s">
        <v>164</v>
      </c>
      <c r="B121" s="2" t="s">
        <v>168</v>
      </c>
      <c r="C121">
        <v>0</v>
      </c>
      <c r="D121">
        <v>0</v>
      </c>
      <c r="E121">
        <v>0</v>
      </c>
      <c r="F121">
        <v>0</v>
      </c>
      <c r="G121" t="s">
        <v>626</v>
      </c>
      <c r="H121" t="s">
        <v>626</v>
      </c>
      <c r="P121" t="s">
        <v>1157</v>
      </c>
      <c r="R121">
        <v>107</v>
      </c>
    </row>
    <row r="122" spans="1:18" x14ac:dyDescent="0.35">
      <c r="A122" s="2" t="s">
        <v>164</v>
      </c>
      <c r="B122" s="2" t="s">
        <v>165</v>
      </c>
      <c r="C122">
        <v>0.38218999999999997</v>
      </c>
      <c r="D122">
        <v>70.771699999999996</v>
      </c>
      <c r="E122">
        <v>8.8412299999999995</v>
      </c>
      <c r="F122">
        <v>0.11688</v>
      </c>
      <c r="G122" t="s">
        <v>629</v>
      </c>
      <c r="H122" t="s">
        <v>629</v>
      </c>
      <c r="P122" t="s">
        <v>629</v>
      </c>
      <c r="R122">
        <v>108</v>
      </c>
    </row>
    <row r="123" spans="1:18" x14ac:dyDescent="0.35">
      <c r="A123" s="2" t="s">
        <v>164</v>
      </c>
      <c r="B123" s="2" t="s">
        <v>170</v>
      </c>
      <c r="C123">
        <v>8.4781999999999996E-2</v>
      </c>
      <c r="D123">
        <v>3.6301899999999998</v>
      </c>
      <c r="E123">
        <v>6.5636000000000001</v>
      </c>
      <c r="F123">
        <v>0</v>
      </c>
      <c r="G123" t="s">
        <v>629</v>
      </c>
      <c r="H123" t="s">
        <v>629</v>
      </c>
      <c r="P123" t="s">
        <v>629</v>
      </c>
      <c r="R123">
        <v>109</v>
      </c>
    </row>
    <row r="124" spans="1:18" x14ac:dyDescent="0.35">
      <c r="A124" s="2" t="s">
        <v>164</v>
      </c>
      <c r="B124" s="2" t="s">
        <v>166</v>
      </c>
      <c r="C124">
        <v>6.0368400000000003E-2</v>
      </c>
      <c r="D124">
        <v>3.1795499999999999</v>
      </c>
      <c r="E124">
        <v>5.5718800000000002</v>
      </c>
      <c r="F124">
        <v>0</v>
      </c>
      <c r="G124" t="s">
        <v>629</v>
      </c>
      <c r="H124" t="s">
        <v>629</v>
      </c>
      <c r="P124" t="s">
        <v>629</v>
      </c>
      <c r="R124">
        <v>110</v>
      </c>
    </row>
    <row r="125" spans="1:18" x14ac:dyDescent="0.35">
      <c r="A125" s="2" t="s">
        <v>164</v>
      </c>
      <c r="B125" s="2" t="s">
        <v>164</v>
      </c>
      <c r="C125">
        <v>0</v>
      </c>
      <c r="D125">
        <v>0</v>
      </c>
      <c r="E125">
        <v>0</v>
      </c>
      <c r="F125">
        <v>0</v>
      </c>
      <c r="G125" t="s">
        <v>626</v>
      </c>
      <c r="H125" t="s">
        <v>626</v>
      </c>
      <c r="P125" t="s">
        <v>1157</v>
      </c>
      <c r="R125">
        <v>110</v>
      </c>
    </row>
    <row r="126" spans="1:18" x14ac:dyDescent="0.35">
      <c r="A126" s="2" t="s">
        <v>164</v>
      </c>
      <c r="B126" s="2" t="s">
        <v>169</v>
      </c>
      <c r="C126">
        <v>0</v>
      </c>
      <c r="D126">
        <v>0</v>
      </c>
      <c r="E126">
        <v>0</v>
      </c>
      <c r="F126">
        <v>0</v>
      </c>
      <c r="G126" t="s">
        <v>626</v>
      </c>
      <c r="H126" t="s">
        <v>626</v>
      </c>
      <c r="P126" t="s">
        <v>1157</v>
      </c>
      <c r="R126">
        <v>110</v>
      </c>
    </row>
    <row r="127" spans="1:18" x14ac:dyDescent="0.35">
      <c r="A127" s="2" t="s">
        <v>164</v>
      </c>
      <c r="B127" s="2" t="s">
        <v>167</v>
      </c>
      <c r="C127">
        <v>0</v>
      </c>
      <c r="D127">
        <v>0</v>
      </c>
      <c r="E127">
        <v>0</v>
      </c>
      <c r="F127">
        <v>0</v>
      </c>
      <c r="G127" t="s">
        <v>626</v>
      </c>
      <c r="H127" t="s">
        <v>626</v>
      </c>
      <c r="P127" t="s">
        <v>1157</v>
      </c>
      <c r="R127">
        <v>110</v>
      </c>
    </row>
    <row r="128" spans="1:18" x14ac:dyDescent="0.35">
      <c r="A128" s="2" t="s">
        <v>171</v>
      </c>
      <c r="B128" s="2" t="s">
        <v>172</v>
      </c>
      <c r="C128">
        <v>0.112965</v>
      </c>
      <c r="D128">
        <v>16.6417</v>
      </c>
      <c r="E128">
        <v>8.7314500000000006</v>
      </c>
      <c r="F128">
        <v>3.4817300000000002E-2</v>
      </c>
      <c r="G128" t="s">
        <v>629</v>
      </c>
      <c r="H128" t="s">
        <v>629</v>
      </c>
      <c r="P128" t="s">
        <v>629</v>
      </c>
      <c r="R128">
        <v>111</v>
      </c>
    </row>
    <row r="129" spans="1:18" x14ac:dyDescent="0.35">
      <c r="A129" s="2" t="s">
        <v>171</v>
      </c>
      <c r="B129" s="2" t="s">
        <v>173</v>
      </c>
      <c r="C129">
        <v>3.1707199999999998E-2</v>
      </c>
      <c r="D129">
        <v>3.18268</v>
      </c>
      <c r="E129">
        <v>2.32165</v>
      </c>
      <c r="F129">
        <v>6.99301E-3</v>
      </c>
      <c r="G129" t="s">
        <v>629</v>
      </c>
      <c r="H129" t="s">
        <v>629</v>
      </c>
      <c r="P129" t="s">
        <v>629</v>
      </c>
      <c r="R129">
        <v>112</v>
      </c>
    </row>
    <row r="130" spans="1:18" x14ac:dyDescent="0.35">
      <c r="A130" s="2" t="s">
        <v>174</v>
      </c>
      <c r="B130" s="2" t="s">
        <v>176</v>
      </c>
      <c r="C130">
        <v>0.20172200000000001</v>
      </c>
      <c r="D130">
        <v>19.781700000000001</v>
      </c>
      <c r="E130">
        <v>15.425000000000001</v>
      </c>
      <c r="F130">
        <v>1.44966E-2</v>
      </c>
      <c r="G130" t="s">
        <v>629</v>
      </c>
      <c r="H130" t="s">
        <v>629</v>
      </c>
      <c r="P130" t="s">
        <v>629</v>
      </c>
      <c r="R130">
        <v>113</v>
      </c>
    </row>
    <row r="131" spans="1:18" x14ac:dyDescent="0.35">
      <c r="A131" s="2" t="s">
        <v>174</v>
      </c>
      <c r="B131" s="2" t="s">
        <v>175</v>
      </c>
      <c r="C131">
        <v>6.1789900000000002E-2</v>
      </c>
      <c r="D131">
        <v>14.038399999999999</v>
      </c>
      <c r="E131">
        <v>7.3151799999999998</v>
      </c>
      <c r="F131">
        <v>0</v>
      </c>
      <c r="G131" t="s">
        <v>629</v>
      </c>
      <c r="H131" t="s">
        <v>629</v>
      </c>
      <c r="P131" t="s">
        <v>629</v>
      </c>
      <c r="R131">
        <v>114</v>
      </c>
    </row>
    <row r="132" spans="1:18" x14ac:dyDescent="0.35">
      <c r="A132" s="2" t="s">
        <v>507</v>
      </c>
      <c r="B132" s="2" t="s">
        <v>509</v>
      </c>
      <c r="C132">
        <v>0.15393299999999999</v>
      </c>
      <c r="D132">
        <v>31.921199999999999</v>
      </c>
      <c r="E132">
        <v>9.6078499999999991</v>
      </c>
      <c r="F132">
        <v>4.3604700000000003E-2</v>
      </c>
      <c r="G132" t="s">
        <v>626</v>
      </c>
      <c r="H132" t="s">
        <v>629</v>
      </c>
      <c r="P132" t="s">
        <v>629</v>
      </c>
      <c r="R132">
        <v>115</v>
      </c>
    </row>
    <row r="133" spans="1:18" x14ac:dyDescent="0.35">
      <c r="A133" s="2" t="s">
        <v>507</v>
      </c>
      <c r="B133" s="2" t="s">
        <v>508</v>
      </c>
      <c r="C133">
        <v>0.21790699999999999</v>
      </c>
      <c r="D133">
        <v>42.146299999999997</v>
      </c>
      <c r="E133">
        <v>12.1447</v>
      </c>
      <c r="F133">
        <v>0.111833</v>
      </c>
      <c r="G133" t="s">
        <v>626</v>
      </c>
      <c r="H133" t="s">
        <v>629</v>
      </c>
      <c r="P133" t="s">
        <v>629</v>
      </c>
      <c r="R133">
        <v>116</v>
      </c>
    </row>
    <row r="134" spans="1:18" x14ac:dyDescent="0.35">
      <c r="A134" s="2" t="s">
        <v>507</v>
      </c>
      <c r="B134" s="2" t="s">
        <v>510</v>
      </c>
      <c r="C134">
        <v>0.51415900000000003</v>
      </c>
      <c r="D134">
        <v>102.053</v>
      </c>
      <c r="E134">
        <v>19.900700000000001</v>
      </c>
      <c r="F134">
        <v>0.26245400000000002</v>
      </c>
      <c r="G134" t="s">
        <v>626</v>
      </c>
      <c r="H134" t="s">
        <v>629</v>
      </c>
      <c r="P134" t="s">
        <v>629</v>
      </c>
      <c r="R134">
        <v>117</v>
      </c>
    </row>
    <row r="135" spans="1:18" x14ac:dyDescent="0.35">
      <c r="A135" s="2" t="s">
        <v>177</v>
      </c>
      <c r="B135" s="2" t="s">
        <v>178</v>
      </c>
      <c r="C135">
        <v>0.14823500000000001</v>
      </c>
      <c r="D135">
        <v>152.47300000000001</v>
      </c>
      <c r="E135">
        <v>6.4059400000000002</v>
      </c>
      <c r="F135">
        <v>4.84886E-2</v>
      </c>
      <c r="G135" t="s">
        <v>629</v>
      </c>
      <c r="H135" t="s">
        <v>629</v>
      </c>
      <c r="P135" t="s">
        <v>629</v>
      </c>
      <c r="R135">
        <v>118</v>
      </c>
    </row>
    <row r="136" spans="1:18" x14ac:dyDescent="0.35">
      <c r="A136" s="2" t="s">
        <v>177</v>
      </c>
      <c r="B136" s="2" t="s">
        <v>179</v>
      </c>
      <c r="C136">
        <v>7.2297899999999998E-2</v>
      </c>
      <c r="D136">
        <v>3.5755300000000001</v>
      </c>
      <c r="E136">
        <v>7.6081300000000001</v>
      </c>
      <c r="F136">
        <v>0</v>
      </c>
      <c r="G136" t="s">
        <v>626</v>
      </c>
      <c r="H136" t="s">
        <v>629</v>
      </c>
      <c r="P136" t="s">
        <v>629</v>
      </c>
      <c r="R136">
        <v>119</v>
      </c>
    </row>
    <row r="137" spans="1:18" x14ac:dyDescent="0.35">
      <c r="A137" s="2" t="s">
        <v>177</v>
      </c>
      <c r="B137" s="2" t="s">
        <v>180</v>
      </c>
      <c r="C137">
        <v>0</v>
      </c>
      <c r="D137">
        <v>0</v>
      </c>
      <c r="E137">
        <v>0</v>
      </c>
      <c r="F137">
        <v>0</v>
      </c>
      <c r="G137" t="s">
        <v>626</v>
      </c>
      <c r="H137" t="s">
        <v>626</v>
      </c>
      <c r="P137" t="s">
        <v>1157</v>
      </c>
      <c r="R137">
        <v>119</v>
      </c>
    </row>
    <row r="138" spans="1:18" x14ac:dyDescent="0.35">
      <c r="A138" s="2" t="s">
        <v>181</v>
      </c>
      <c r="B138" s="2" t="s">
        <v>182</v>
      </c>
      <c r="C138">
        <v>0.15879799999999999</v>
      </c>
      <c r="D138">
        <v>55.164299999999997</v>
      </c>
      <c r="E138">
        <v>8.3324099999999994</v>
      </c>
      <c r="F138">
        <v>1.8853100000000001E-2</v>
      </c>
      <c r="G138" t="s">
        <v>626</v>
      </c>
      <c r="H138" t="s">
        <v>629</v>
      </c>
      <c r="P138" t="s">
        <v>629</v>
      </c>
      <c r="R138">
        <v>120</v>
      </c>
    </row>
    <row r="139" spans="1:18" x14ac:dyDescent="0.35">
      <c r="A139" s="2" t="s">
        <v>613</v>
      </c>
      <c r="B139" s="2" t="s">
        <v>615</v>
      </c>
      <c r="C139">
        <v>3.8908699999999997E-2</v>
      </c>
      <c r="D139">
        <v>4.9833100000000004</v>
      </c>
      <c r="E139">
        <v>8.85107</v>
      </c>
      <c r="F139">
        <v>9.2029300000000006E-9</v>
      </c>
      <c r="G139" t="s">
        <v>626</v>
      </c>
      <c r="H139" t="s">
        <v>629</v>
      </c>
      <c r="P139" t="s">
        <v>629</v>
      </c>
      <c r="R139">
        <v>121</v>
      </c>
    </row>
    <row r="140" spans="1:18" x14ac:dyDescent="0.35">
      <c r="A140" s="2" t="s">
        <v>613</v>
      </c>
      <c r="B140" s="2" t="s">
        <v>614</v>
      </c>
      <c r="C140">
        <v>1.2818499999999999</v>
      </c>
      <c r="D140">
        <v>481.90100000000001</v>
      </c>
      <c r="E140">
        <v>48.502499999999998</v>
      </c>
      <c r="F140">
        <v>3.24873E-3</v>
      </c>
      <c r="G140" t="s">
        <v>626</v>
      </c>
      <c r="H140" t="s">
        <v>629</v>
      </c>
      <c r="P140" t="s">
        <v>629</v>
      </c>
      <c r="R140">
        <v>122</v>
      </c>
    </row>
    <row r="141" spans="1:18" x14ac:dyDescent="0.35">
      <c r="A141" s="2" t="s">
        <v>183</v>
      </c>
      <c r="B141" s="2" t="s">
        <v>184</v>
      </c>
      <c r="C141">
        <v>0.115221</v>
      </c>
      <c r="D141">
        <v>14.208600000000001</v>
      </c>
      <c r="E141">
        <v>7.6614300000000002</v>
      </c>
      <c r="F141">
        <v>2.9588300000000001E-2</v>
      </c>
      <c r="G141" t="s">
        <v>629</v>
      </c>
      <c r="H141" t="s">
        <v>629</v>
      </c>
      <c r="P141" t="s">
        <v>629</v>
      </c>
      <c r="R141">
        <v>123</v>
      </c>
    </row>
    <row r="142" spans="1:18" x14ac:dyDescent="0.35">
      <c r="A142" s="2" t="s">
        <v>183</v>
      </c>
      <c r="B142" s="2" t="s">
        <v>185</v>
      </c>
      <c r="C142">
        <v>7.7105699999999999E-2</v>
      </c>
      <c r="D142">
        <v>10.444599999999999</v>
      </c>
      <c r="E142">
        <v>9.7211400000000001</v>
      </c>
      <c r="F142">
        <v>1.39671E-2</v>
      </c>
      <c r="G142" t="s">
        <v>629</v>
      </c>
      <c r="H142" t="s">
        <v>629</v>
      </c>
      <c r="P142" t="s">
        <v>629</v>
      </c>
      <c r="R142">
        <v>124</v>
      </c>
    </row>
    <row r="143" spans="1:18" x14ac:dyDescent="0.35">
      <c r="A143" s="2" t="s">
        <v>183</v>
      </c>
      <c r="B143" s="2" t="s">
        <v>186</v>
      </c>
      <c r="C143">
        <v>0.122934</v>
      </c>
      <c r="D143">
        <v>23.971900000000002</v>
      </c>
      <c r="E143">
        <v>10.9535</v>
      </c>
      <c r="F143">
        <v>2.7197699999999998E-2</v>
      </c>
      <c r="G143" t="s">
        <v>629</v>
      </c>
      <c r="H143" t="s">
        <v>629</v>
      </c>
      <c r="P143" t="s">
        <v>629</v>
      </c>
      <c r="R143">
        <v>125</v>
      </c>
    </row>
    <row r="144" spans="1:18" x14ac:dyDescent="0.35">
      <c r="A144" s="2" t="s">
        <v>183</v>
      </c>
      <c r="B144" s="2" t="s">
        <v>187</v>
      </c>
      <c r="C144">
        <v>0.12504199999999999</v>
      </c>
      <c r="D144">
        <v>16.4268</v>
      </c>
      <c r="E144">
        <v>7.8232400000000002</v>
      </c>
      <c r="F144">
        <v>3.7063199999999998E-2</v>
      </c>
      <c r="G144" t="s">
        <v>626</v>
      </c>
      <c r="H144" t="s">
        <v>629</v>
      </c>
      <c r="P144" t="s">
        <v>629</v>
      </c>
      <c r="R144">
        <v>126</v>
      </c>
    </row>
    <row r="145" spans="1:18" x14ac:dyDescent="0.35">
      <c r="A145" s="2" t="s">
        <v>567</v>
      </c>
      <c r="B145" s="2" t="s">
        <v>568</v>
      </c>
      <c r="C145">
        <v>0</v>
      </c>
      <c r="D145">
        <v>0</v>
      </c>
      <c r="E145">
        <v>0</v>
      </c>
      <c r="F145">
        <v>0</v>
      </c>
      <c r="G145" t="s">
        <v>626</v>
      </c>
      <c r="H145" t="s">
        <v>626</v>
      </c>
      <c r="P145" t="s">
        <v>1157</v>
      </c>
      <c r="R145">
        <v>126</v>
      </c>
    </row>
    <row r="146" spans="1:18" x14ac:dyDescent="0.35">
      <c r="A146" s="2" t="s">
        <v>188</v>
      </c>
      <c r="B146" s="2" t="s">
        <v>189</v>
      </c>
      <c r="C146">
        <v>6.8868299999999993E-2</v>
      </c>
      <c r="D146">
        <v>6.0540000000000003</v>
      </c>
      <c r="E146">
        <v>9.0546699999999998</v>
      </c>
      <c r="F146">
        <v>2.3129399999999999E-3</v>
      </c>
      <c r="G146" t="s">
        <v>629</v>
      </c>
      <c r="H146" t="s">
        <v>629</v>
      </c>
      <c r="P146" t="s">
        <v>629</v>
      </c>
      <c r="R146">
        <v>127</v>
      </c>
    </row>
    <row r="147" spans="1:18" x14ac:dyDescent="0.35">
      <c r="A147" s="2" t="s">
        <v>190</v>
      </c>
      <c r="B147" s="2" t="s">
        <v>191</v>
      </c>
      <c r="C147">
        <v>0.12996199999999999</v>
      </c>
      <c r="D147">
        <v>40.281599999999997</v>
      </c>
      <c r="E147">
        <v>9.2311099999999993</v>
      </c>
      <c r="F147">
        <v>3.9542300000000004E-3</v>
      </c>
      <c r="G147" t="s">
        <v>629</v>
      </c>
      <c r="H147" t="s">
        <v>629</v>
      </c>
      <c r="P147" t="s">
        <v>629</v>
      </c>
      <c r="R147">
        <v>128</v>
      </c>
    </row>
    <row r="148" spans="1:18" x14ac:dyDescent="0.35">
      <c r="A148" s="2" t="s">
        <v>192</v>
      </c>
      <c r="B148" s="2" t="s">
        <v>193</v>
      </c>
      <c r="C148">
        <v>7.7425099999999997E-2</v>
      </c>
      <c r="D148">
        <v>99.9148</v>
      </c>
      <c r="E148">
        <v>5.3530699999999998</v>
      </c>
      <c r="F148">
        <v>0</v>
      </c>
      <c r="G148" t="s">
        <v>629</v>
      </c>
      <c r="H148" t="s">
        <v>629</v>
      </c>
      <c r="P148" t="s">
        <v>629</v>
      </c>
      <c r="R148">
        <v>129</v>
      </c>
    </row>
    <row r="149" spans="1:18" x14ac:dyDescent="0.35">
      <c r="A149" s="2" t="s">
        <v>192</v>
      </c>
      <c r="B149" s="2" t="s">
        <v>194</v>
      </c>
      <c r="C149">
        <v>0.128416</v>
      </c>
      <c r="D149">
        <v>6.1604999999999999</v>
      </c>
      <c r="E149">
        <v>13.3413</v>
      </c>
      <c r="F149">
        <v>0</v>
      </c>
      <c r="G149" t="s">
        <v>629</v>
      </c>
      <c r="H149" t="s">
        <v>629</v>
      </c>
      <c r="P149" t="s">
        <v>629</v>
      </c>
      <c r="R149">
        <v>130</v>
      </c>
    </row>
    <row r="150" spans="1:18" x14ac:dyDescent="0.35">
      <c r="A150" s="2" t="s">
        <v>195</v>
      </c>
      <c r="B150" s="2" t="s">
        <v>196</v>
      </c>
      <c r="C150">
        <v>0.13363900000000001</v>
      </c>
      <c r="D150">
        <v>20.945399999999999</v>
      </c>
      <c r="E150">
        <v>5.8520399999999997</v>
      </c>
      <c r="F150">
        <v>8.5518200000000003E-2</v>
      </c>
      <c r="G150" t="s">
        <v>629</v>
      </c>
      <c r="H150" t="s">
        <v>629</v>
      </c>
      <c r="P150" t="s">
        <v>629</v>
      </c>
      <c r="R150">
        <v>131</v>
      </c>
    </row>
    <row r="151" spans="1:18" x14ac:dyDescent="0.35">
      <c r="A151" s="2" t="s">
        <v>197</v>
      </c>
      <c r="B151" s="2" t="s">
        <v>198</v>
      </c>
      <c r="C151">
        <v>0.10223400000000001</v>
      </c>
      <c r="D151">
        <v>10.410600000000001</v>
      </c>
      <c r="E151">
        <v>9.6525999999999996</v>
      </c>
      <c r="F151">
        <v>1.6928800000000001E-2</v>
      </c>
      <c r="G151" t="s">
        <v>626</v>
      </c>
      <c r="H151" t="s">
        <v>629</v>
      </c>
      <c r="P151" t="s">
        <v>629</v>
      </c>
      <c r="R151">
        <v>132</v>
      </c>
    </row>
    <row r="152" spans="1:18" x14ac:dyDescent="0.35">
      <c r="A152" s="2" t="s">
        <v>199</v>
      </c>
      <c r="B152" s="2" t="s">
        <v>212</v>
      </c>
      <c r="C152">
        <v>0.18589600000000001</v>
      </c>
      <c r="D152">
        <v>5.6005500000000001</v>
      </c>
      <c r="E152">
        <v>19.7087</v>
      </c>
      <c r="F152">
        <v>0</v>
      </c>
      <c r="G152" t="s">
        <v>629</v>
      </c>
      <c r="H152" t="s">
        <v>629</v>
      </c>
      <c r="P152" t="s">
        <v>629</v>
      </c>
      <c r="R152">
        <v>133</v>
      </c>
    </row>
    <row r="153" spans="1:18" x14ac:dyDescent="0.35">
      <c r="A153" s="2" t="s">
        <v>199</v>
      </c>
      <c r="B153" s="2" t="s">
        <v>200</v>
      </c>
      <c r="C153">
        <v>0</v>
      </c>
      <c r="D153">
        <v>0</v>
      </c>
      <c r="E153">
        <v>0</v>
      </c>
      <c r="F153">
        <v>0</v>
      </c>
      <c r="G153" t="s">
        <v>629</v>
      </c>
      <c r="H153" t="s">
        <v>626</v>
      </c>
      <c r="P153" t="s">
        <v>1157</v>
      </c>
      <c r="R153">
        <v>133</v>
      </c>
    </row>
    <row r="154" spans="1:18" x14ac:dyDescent="0.35">
      <c r="A154" s="2" t="s">
        <v>199</v>
      </c>
      <c r="B154" s="2" t="s">
        <v>207</v>
      </c>
      <c r="C154">
        <v>0.18091499999999999</v>
      </c>
      <c r="D154">
        <v>5.6888300000000003</v>
      </c>
      <c r="E154">
        <v>20.472300000000001</v>
      </c>
      <c r="F154">
        <v>0</v>
      </c>
      <c r="G154" t="s">
        <v>629</v>
      </c>
      <c r="H154" t="s">
        <v>629</v>
      </c>
      <c r="P154" t="s">
        <v>629</v>
      </c>
      <c r="R154">
        <v>134</v>
      </c>
    </row>
    <row r="155" spans="1:18" x14ac:dyDescent="0.35">
      <c r="A155" s="2" t="s">
        <v>199</v>
      </c>
      <c r="B155" s="2" t="s">
        <v>211</v>
      </c>
      <c r="C155">
        <v>0.16939899999999999</v>
      </c>
      <c r="D155">
        <v>4.9444999999999997</v>
      </c>
      <c r="E155">
        <v>17.563600000000001</v>
      </c>
      <c r="F155">
        <v>0</v>
      </c>
      <c r="G155" t="s">
        <v>629</v>
      </c>
      <c r="H155" t="s">
        <v>629</v>
      </c>
      <c r="P155" t="s">
        <v>629</v>
      </c>
      <c r="R155">
        <v>135</v>
      </c>
    </row>
    <row r="156" spans="1:18" x14ac:dyDescent="0.35">
      <c r="A156" s="2" t="s">
        <v>199</v>
      </c>
      <c r="B156" s="2" t="s">
        <v>210</v>
      </c>
      <c r="C156">
        <v>0.17063999999999999</v>
      </c>
      <c r="D156">
        <v>5.0555599999999998</v>
      </c>
      <c r="E156">
        <v>17.694400000000002</v>
      </c>
      <c r="F156">
        <v>0</v>
      </c>
      <c r="G156" t="s">
        <v>629</v>
      </c>
      <c r="H156" t="s">
        <v>629</v>
      </c>
      <c r="P156" t="s">
        <v>629</v>
      </c>
      <c r="R156">
        <v>136</v>
      </c>
    </row>
    <row r="157" spans="1:18" x14ac:dyDescent="0.35">
      <c r="A157" s="2" t="s">
        <v>199</v>
      </c>
      <c r="B157" s="2" t="s">
        <v>205</v>
      </c>
      <c r="C157">
        <v>0.167466</v>
      </c>
      <c r="D157">
        <v>5.2092999999999998</v>
      </c>
      <c r="E157">
        <v>19.166799999999999</v>
      </c>
      <c r="F157">
        <v>0</v>
      </c>
      <c r="G157" t="s">
        <v>629</v>
      </c>
      <c r="H157" t="s">
        <v>629</v>
      </c>
      <c r="P157" t="s">
        <v>629</v>
      </c>
      <c r="R157">
        <v>137</v>
      </c>
    </row>
    <row r="158" spans="1:18" x14ac:dyDescent="0.35">
      <c r="A158" s="2" t="s">
        <v>199</v>
      </c>
      <c r="B158" s="2" t="s">
        <v>209</v>
      </c>
      <c r="C158">
        <v>0.192247</v>
      </c>
      <c r="D158">
        <v>5.9128999999999996</v>
      </c>
      <c r="E158">
        <v>21.067699999999999</v>
      </c>
      <c r="F158">
        <v>0</v>
      </c>
      <c r="G158" t="s">
        <v>629</v>
      </c>
      <c r="H158" t="s">
        <v>629</v>
      </c>
      <c r="P158" t="s">
        <v>629</v>
      </c>
      <c r="R158">
        <v>138</v>
      </c>
    </row>
    <row r="159" spans="1:18" x14ac:dyDescent="0.35">
      <c r="A159" s="2" t="s">
        <v>199</v>
      </c>
      <c r="B159" s="2" t="s">
        <v>201</v>
      </c>
      <c r="C159">
        <v>9.819E-2</v>
      </c>
      <c r="D159">
        <v>5.1582800000000004</v>
      </c>
      <c r="E159">
        <v>12.792199999999999</v>
      </c>
      <c r="F159">
        <v>0</v>
      </c>
      <c r="G159" t="s">
        <v>629</v>
      </c>
      <c r="H159" t="s">
        <v>629</v>
      </c>
      <c r="P159" t="s">
        <v>629</v>
      </c>
      <c r="R159">
        <v>139</v>
      </c>
    </row>
    <row r="160" spans="1:18" x14ac:dyDescent="0.35">
      <c r="A160" s="2" t="s">
        <v>199</v>
      </c>
      <c r="B160" s="2" t="s">
        <v>206</v>
      </c>
      <c r="C160">
        <v>0.15930800000000001</v>
      </c>
      <c r="D160">
        <v>5.24214</v>
      </c>
      <c r="E160">
        <v>18.3552</v>
      </c>
      <c r="F160">
        <v>0</v>
      </c>
      <c r="G160" t="s">
        <v>629</v>
      </c>
      <c r="H160" t="s">
        <v>629</v>
      </c>
      <c r="P160" t="s">
        <v>629</v>
      </c>
      <c r="R160">
        <v>140</v>
      </c>
    </row>
    <row r="161" spans="1:18" x14ac:dyDescent="0.35">
      <c r="A161" s="2" t="s">
        <v>199</v>
      </c>
      <c r="B161" s="2" t="s">
        <v>208</v>
      </c>
      <c r="C161">
        <v>0.22703499999999999</v>
      </c>
      <c r="D161">
        <v>5.2933500000000002</v>
      </c>
      <c r="E161">
        <v>18.835999999999999</v>
      </c>
      <c r="F161">
        <v>0</v>
      </c>
      <c r="G161" t="s">
        <v>629</v>
      </c>
      <c r="H161" t="s">
        <v>629</v>
      </c>
      <c r="P161" t="s">
        <v>629</v>
      </c>
      <c r="R161">
        <v>141</v>
      </c>
    </row>
    <row r="162" spans="1:18" x14ac:dyDescent="0.35">
      <c r="A162" s="2" t="s">
        <v>199</v>
      </c>
      <c r="B162" s="2" t="s">
        <v>202</v>
      </c>
      <c r="C162">
        <v>5.8778299999999999E-2</v>
      </c>
      <c r="D162">
        <v>4.4341999999999997</v>
      </c>
      <c r="E162">
        <v>8.6065299999999993</v>
      </c>
      <c r="F162">
        <v>0</v>
      </c>
      <c r="G162" t="s">
        <v>629</v>
      </c>
      <c r="H162" t="s">
        <v>629</v>
      </c>
      <c r="P162" t="s">
        <v>629</v>
      </c>
      <c r="R162">
        <v>142</v>
      </c>
    </row>
    <row r="163" spans="1:18" x14ac:dyDescent="0.35">
      <c r="A163" s="2" t="s">
        <v>199</v>
      </c>
      <c r="B163" s="2" t="s">
        <v>203</v>
      </c>
      <c r="C163">
        <v>5.2655599999999997E-2</v>
      </c>
      <c r="D163">
        <v>3.17536</v>
      </c>
      <c r="E163">
        <v>5.10344</v>
      </c>
      <c r="F163">
        <v>2.6535099999999999E-4</v>
      </c>
      <c r="G163" t="s">
        <v>629</v>
      </c>
      <c r="H163" t="s">
        <v>629</v>
      </c>
      <c r="P163" t="s">
        <v>629</v>
      </c>
      <c r="R163">
        <v>143</v>
      </c>
    </row>
    <row r="164" spans="1:18" x14ac:dyDescent="0.35">
      <c r="A164" s="2" t="s">
        <v>199</v>
      </c>
      <c r="B164" s="2" t="s">
        <v>204</v>
      </c>
      <c r="C164">
        <v>2.529E-2</v>
      </c>
      <c r="D164">
        <v>0</v>
      </c>
      <c r="E164">
        <v>0</v>
      </c>
      <c r="F164">
        <v>0</v>
      </c>
      <c r="G164" t="s">
        <v>629</v>
      </c>
      <c r="H164" t="s">
        <v>629</v>
      </c>
      <c r="P164" t="s">
        <v>629</v>
      </c>
      <c r="R164">
        <v>144</v>
      </c>
    </row>
    <row r="165" spans="1:18" x14ac:dyDescent="0.35">
      <c r="A165" s="2" t="s">
        <v>213</v>
      </c>
      <c r="B165" s="2" t="s">
        <v>214</v>
      </c>
      <c r="C165">
        <v>0.14988899999999999</v>
      </c>
      <c r="D165">
        <v>16.384499999999999</v>
      </c>
      <c r="E165">
        <v>10.2155</v>
      </c>
      <c r="F165">
        <v>2.6468999999999999E-2</v>
      </c>
      <c r="G165" t="s">
        <v>629</v>
      </c>
      <c r="H165" t="s">
        <v>629</v>
      </c>
      <c r="P165" t="s">
        <v>629</v>
      </c>
      <c r="R165">
        <v>145</v>
      </c>
    </row>
    <row r="166" spans="1:18" x14ac:dyDescent="0.35">
      <c r="A166" s="2" t="s">
        <v>213</v>
      </c>
      <c r="B166" s="2" t="s">
        <v>215</v>
      </c>
      <c r="C166">
        <v>0.13164200000000001</v>
      </c>
      <c r="D166">
        <v>60.271299999999997</v>
      </c>
      <c r="E166">
        <v>4.5005800000000002</v>
      </c>
      <c r="F166">
        <v>2.42508E-3</v>
      </c>
      <c r="G166" t="s">
        <v>629</v>
      </c>
      <c r="H166" t="s">
        <v>629</v>
      </c>
      <c r="P166" t="s">
        <v>629</v>
      </c>
      <c r="R166">
        <v>146</v>
      </c>
    </row>
    <row r="167" spans="1:18" x14ac:dyDescent="0.35">
      <c r="A167" s="2" t="s">
        <v>216</v>
      </c>
      <c r="B167" s="2" t="s">
        <v>217</v>
      </c>
      <c r="C167">
        <v>6.43349E-2</v>
      </c>
      <c r="D167">
        <v>3.7031900000000002</v>
      </c>
      <c r="E167">
        <v>5.65489</v>
      </c>
      <c r="F167">
        <v>2.8904299999999998E-3</v>
      </c>
      <c r="G167" t="s">
        <v>629</v>
      </c>
      <c r="H167" t="s">
        <v>629</v>
      </c>
      <c r="P167" t="s">
        <v>629</v>
      </c>
      <c r="R167">
        <v>147</v>
      </c>
    </row>
    <row r="168" spans="1:18" x14ac:dyDescent="0.35">
      <c r="A168" s="2" t="s">
        <v>573</v>
      </c>
      <c r="B168" s="2" t="s">
        <v>574</v>
      </c>
      <c r="C168">
        <v>0.121146</v>
      </c>
      <c r="D168">
        <v>24.049600000000002</v>
      </c>
      <c r="E168">
        <v>9.8979499999999998</v>
      </c>
      <c r="F168">
        <v>3.2119099999999998E-2</v>
      </c>
      <c r="G168" t="s">
        <v>626</v>
      </c>
      <c r="H168" t="s">
        <v>629</v>
      </c>
      <c r="P168" t="s">
        <v>629</v>
      </c>
      <c r="R168">
        <v>148</v>
      </c>
    </row>
    <row r="169" spans="1:18" x14ac:dyDescent="0.35">
      <c r="A169" s="2" t="s">
        <v>218</v>
      </c>
      <c r="B169" s="2" t="s">
        <v>219</v>
      </c>
      <c r="C169">
        <v>3.6357899999999999E-3</v>
      </c>
      <c r="D169">
        <v>0.37658999999999998</v>
      </c>
      <c r="E169">
        <v>0.205341</v>
      </c>
      <c r="F169">
        <v>1.08909E-3</v>
      </c>
      <c r="G169" t="s">
        <v>629</v>
      </c>
      <c r="H169" t="s">
        <v>629</v>
      </c>
      <c r="P169" t="s">
        <v>629</v>
      </c>
      <c r="R169">
        <v>149</v>
      </c>
    </row>
    <row r="170" spans="1:18" x14ac:dyDescent="0.35">
      <c r="A170" s="2" t="s">
        <v>604</v>
      </c>
      <c r="B170" s="2" t="s">
        <v>605</v>
      </c>
      <c r="C170">
        <v>0.153139</v>
      </c>
      <c r="D170">
        <v>53.497799999999998</v>
      </c>
      <c r="E170">
        <v>5.0396700000000001</v>
      </c>
      <c r="F170">
        <v>1.17489E-2</v>
      </c>
      <c r="G170" t="s">
        <v>626</v>
      </c>
      <c r="H170" t="s">
        <v>629</v>
      </c>
      <c r="P170" t="s">
        <v>629</v>
      </c>
      <c r="R170">
        <v>150</v>
      </c>
    </row>
    <row r="171" spans="1:18" x14ac:dyDescent="0.35">
      <c r="A171" s="2" t="s">
        <v>220</v>
      </c>
      <c r="B171" s="2" t="s">
        <v>221</v>
      </c>
      <c r="C171">
        <v>0.11502800000000001</v>
      </c>
      <c r="D171">
        <v>42.6629</v>
      </c>
      <c r="E171">
        <v>6.0670299999999999</v>
      </c>
      <c r="F171">
        <v>1.8113199999999999E-2</v>
      </c>
      <c r="G171" t="s">
        <v>626</v>
      </c>
      <c r="H171" t="s">
        <v>629</v>
      </c>
      <c r="P171" t="s">
        <v>629</v>
      </c>
      <c r="R171">
        <v>151</v>
      </c>
    </row>
    <row r="172" spans="1:18" x14ac:dyDescent="0.35">
      <c r="A172" s="2" t="s">
        <v>222</v>
      </c>
      <c r="B172" s="2" t="s">
        <v>223</v>
      </c>
      <c r="C172">
        <v>0.124721</v>
      </c>
      <c r="D172">
        <v>8.5838999999999999</v>
      </c>
      <c r="E172">
        <v>5.1751399999999999</v>
      </c>
      <c r="F172">
        <v>1.00354E-2</v>
      </c>
      <c r="G172" t="s">
        <v>629</v>
      </c>
      <c r="H172" t="s">
        <v>629</v>
      </c>
      <c r="P172" t="s">
        <v>629</v>
      </c>
      <c r="R172">
        <v>152</v>
      </c>
    </row>
    <row r="173" spans="1:18" x14ac:dyDescent="0.35">
      <c r="A173" s="2" t="s">
        <v>388</v>
      </c>
      <c r="B173" s="2" t="s">
        <v>389</v>
      </c>
      <c r="C173">
        <v>0.13408500000000001</v>
      </c>
      <c r="D173">
        <v>90.436499999999995</v>
      </c>
      <c r="E173">
        <v>3.7063999999999999</v>
      </c>
      <c r="F173">
        <v>3.7740299999999997E-2</v>
      </c>
      <c r="G173" t="s">
        <v>629</v>
      </c>
      <c r="H173" t="s">
        <v>629</v>
      </c>
      <c r="P173" t="s">
        <v>629</v>
      </c>
      <c r="R173">
        <v>153</v>
      </c>
    </row>
    <row r="174" spans="1:18" x14ac:dyDescent="0.35">
      <c r="A174" s="2" t="s">
        <v>271</v>
      </c>
      <c r="B174" s="2" t="s">
        <v>272</v>
      </c>
      <c r="C174">
        <v>5.1521900000000002E-2</v>
      </c>
      <c r="D174">
        <v>6.1730299999999998</v>
      </c>
      <c r="E174">
        <v>4.4549500000000002</v>
      </c>
      <c r="F174">
        <v>0</v>
      </c>
      <c r="G174" t="s">
        <v>629</v>
      </c>
      <c r="H174" t="s">
        <v>629</v>
      </c>
      <c r="P174" t="s">
        <v>629</v>
      </c>
      <c r="R174">
        <v>154</v>
      </c>
    </row>
    <row r="175" spans="1:18" x14ac:dyDescent="0.35">
      <c r="A175" s="2" t="s">
        <v>271</v>
      </c>
      <c r="B175" s="2" t="s">
        <v>273</v>
      </c>
      <c r="C175">
        <v>7.9301300000000005E-2</v>
      </c>
      <c r="D175">
        <v>4.3687399999999998</v>
      </c>
      <c r="E175">
        <v>11.1762</v>
      </c>
      <c r="F175">
        <v>0</v>
      </c>
      <c r="G175" t="s">
        <v>629</v>
      </c>
      <c r="H175" t="s">
        <v>629</v>
      </c>
      <c r="P175" t="s">
        <v>629</v>
      </c>
      <c r="R175">
        <v>155</v>
      </c>
    </row>
    <row r="176" spans="1:18" x14ac:dyDescent="0.35">
      <c r="A176" s="2" t="s">
        <v>224</v>
      </c>
      <c r="B176" s="2" t="s">
        <v>225</v>
      </c>
      <c r="C176">
        <v>0.161191</v>
      </c>
      <c r="D176">
        <v>5.0260899999999999</v>
      </c>
      <c r="E176">
        <v>18.022600000000001</v>
      </c>
      <c r="F176">
        <v>0</v>
      </c>
      <c r="G176" t="s">
        <v>629</v>
      </c>
      <c r="H176" t="s">
        <v>629</v>
      </c>
      <c r="P176" t="s">
        <v>629</v>
      </c>
      <c r="R176">
        <v>156</v>
      </c>
    </row>
    <row r="177" spans="1:18" x14ac:dyDescent="0.35">
      <c r="A177" s="2" t="s">
        <v>224</v>
      </c>
      <c r="B177" s="2" t="s">
        <v>226</v>
      </c>
      <c r="C177">
        <v>0.16109200000000001</v>
      </c>
      <c r="D177">
        <v>4.65665</v>
      </c>
      <c r="E177">
        <v>17.303799999999999</v>
      </c>
      <c r="F177">
        <v>0</v>
      </c>
      <c r="G177" t="s">
        <v>629</v>
      </c>
      <c r="H177" t="s">
        <v>629</v>
      </c>
      <c r="P177" t="s">
        <v>629</v>
      </c>
      <c r="R177">
        <v>157</v>
      </c>
    </row>
    <row r="178" spans="1:18" x14ac:dyDescent="0.35">
      <c r="A178" s="2" t="s">
        <v>224</v>
      </c>
      <c r="B178" s="2" t="s">
        <v>227</v>
      </c>
      <c r="C178">
        <v>0.102022</v>
      </c>
      <c r="D178">
        <v>19.426100000000002</v>
      </c>
      <c r="E178">
        <v>6.8962000000000003</v>
      </c>
      <c r="F178">
        <v>1.0312999999999999E-2</v>
      </c>
      <c r="G178" t="s">
        <v>629</v>
      </c>
      <c r="H178" t="s">
        <v>629</v>
      </c>
      <c r="P178" t="s">
        <v>629</v>
      </c>
      <c r="R178">
        <v>158</v>
      </c>
    </row>
    <row r="179" spans="1:18" x14ac:dyDescent="0.35">
      <c r="A179" s="2" t="s">
        <v>228</v>
      </c>
      <c r="B179" s="2" t="s">
        <v>229</v>
      </c>
      <c r="C179">
        <v>5.47623E-2</v>
      </c>
      <c r="D179">
        <v>64.341499999999996</v>
      </c>
      <c r="E179">
        <v>3.5019100000000001</v>
      </c>
      <c r="F179">
        <v>3.8313000000000002E-3</v>
      </c>
      <c r="G179" t="s">
        <v>629</v>
      </c>
      <c r="H179" t="s">
        <v>629</v>
      </c>
      <c r="P179" t="s">
        <v>629</v>
      </c>
      <c r="R179">
        <v>159</v>
      </c>
    </row>
    <row r="180" spans="1:18" x14ac:dyDescent="0.35">
      <c r="A180" s="2" t="s">
        <v>242</v>
      </c>
      <c r="B180" s="2" t="s">
        <v>243</v>
      </c>
      <c r="C180">
        <v>0.180533</v>
      </c>
      <c r="D180">
        <v>9.89621</v>
      </c>
      <c r="E180">
        <v>17.935500000000001</v>
      </c>
      <c r="F180">
        <v>1.41212E-2</v>
      </c>
      <c r="G180" t="s">
        <v>629</v>
      </c>
      <c r="H180" t="s">
        <v>629</v>
      </c>
      <c r="P180" t="s">
        <v>629</v>
      </c>
      <c r="R180">
        <v>160</v>
      </c>
    </row>
    <row r="181" spans="1:18" x14ac:dyDescent="0.35">
      <c r="A181" s="2" t="s">
        <v>575</v>
      </c>
      <c r="B181" s="2" t="s">
        <v>576</v>
      </c>
      <c r="C181">
        <v>0</v>
      </c>
      <c r="D181">
        <v>0</v>
      </c>
      <c r="E181">
        <v>0</v>
      </c>
      <c r="F181">
        <v>0</v>
      </c>
      <c r="G181" t="s">
        <v>626</v>
      </c>
      <c r="H181" t="s">
        <v>626</v>
      </c>
      <c r="P181" t="s">
        <v>1157</v>
      </c>
      <c r="R181">
        <v>160</v>
      </c>
    </row>
    <row r="182" spans="1:18" x14ac:dyDescent="0.35">
      <c r="A182" s="2" t="s">
        <v>244</v>
      </c>
      <c r="B182" s="2" t="s">
        <v>245</v>
      </c>
      <c r="C182">
        <v>7.2938699999999995E-2</v>
      </c>
      <c r="D182">
        <v>5.8012300000000003</v>
      </c>
      <c r="E182">
        <v>11.488200000000001</v>
      </c>
      <c r="F182">
        <v>0</v>
      </c>
      <c r="G182" t="s">
        <v>626</v>
      </c>
      <c r="H182" t="s">
        <v>629</v>
      </c>
      <c r="P182" t="s">
        <v>629</v>
      </c>
      <c r="R182">
        <v>161</v>
      </c>
    </row>
    <row r="183" spans="1:18" x14ac:dyDescent="0.35">
      <c r="A183" s="2" t="s">
        <v>244</v>
      </c>
      <c r="B183" s="2" t="s">
        <v>246</v>
      </c>
      <c r="C183">
        <v>0.157281</v>
      </c>
      <c r="D183">
        <v>4.7301799999999998</v>
      </c>
      <c r="E183">
        <v>17.2925</v>
      </c>
      <c r="F183">
        <v>0</v>
      </c>
      <c r="G183" t="s">
        <v>629</v>
      </c>
      <c r="H183" t="s">
        <v>629</v>
      </c>
      <c r="P183" t="s">
        <v>629</v>
      </c>
      <c r="R183">
        <v>162</v>
      </c>
    </row>
    <row r="184" spans="1:18" x14ac:dyDescent="0.35">
      <c r="A184" s="2" t="s">
        <v>244</v>
      </c>
      <c r="B184" s="2" t="s">
        <v>247</v>
      </c>
      <c r="C184">
        <v>0.104961</v>
      </c>
      <c r="D184">
        <v>4.4040999999999997</v>
      </c>
      <c r="E184">
        <v>12.9009</v>
      </c>
      <c r="F184">
        <v>0</v>
      </c>
      <c r="G184" t="s">
        <v>626</v>
      </c>
      <c r="H184" t="s">
        <v>629</v>
      </c>
      <c r="P184" t="s">
        <v>629</v>
      </c>
      <c r="R184">
        <v>163</v>
      </c>
    </row>
    <row r="185" spans="1:18" x14ac:dyDescent="0.35">
      <c r="A185" s="2" t="s">
        <v>244</v>
      </c>
      <c r="B185" s="2" t="s">
        <v>248</v>
      </c>
      <c r="C185">
        <v>0.15126400000000001</v>
      </c>
      <c r="D185">
        <v>4.9627299999999996</v>
      </c>
      <c r="E185">
        <v>18.265499999999999</v>
      </c>
      <c r="F185">
        <v>0</v>
      </c>
      <c r="G185" t="s">
        <v>626</v>
      </c>
      <c r="H185" t="s">
        <v>629</v>
      </c>
      <c r="P185" t="s">
        <v>629</v>
      </c>
      <c r="R185">
        <v>164</v>
      </c>
    </row>
    <row r="186" spans="1:18" x14ac:dyDescent="0.35">
      <c r="A186" s="2" t="s">
        <v>249</v>
      </c>
      <c r="B186" s="2" t="s">
        <v>250</v>
      </c>
      <c r="C186">
        <v>2.0075100000000001E-3</v>
      </c>
      <c r="D186">
        <v>0.48469499999999999</v>
      </c>
      <c r="E186">
        <v>3.9788400000000002E-2</v>
      </c>
      <c r="F186">
        <v>1.4039E-3</v>
      </c>
      <c r="G186" t="s">
        <v>626</v>
      </c>
      <c r="H186" t="s">
        <v>629</v>
      </c>
      <c r="P186" t="s">
        <v>629</v>
      </c>
      <c r="R186">
        <v>165</v>
      </c>
    </row>
    <row r="187" spans="1:18" x14ac:dyDescent="0.35">
      <c r="A187" s="2" t="s">
        <v>251</v>
      </c>
      <c r="B187" s="2" t="s">
        <v>253</v>
      </c>
      <c r="C187">
        <v>9.9676399999999998E-2</v>
      </c>
      <c r="D187">
        <v>80.173900000000003</v>
      </c>
      <c r="E187">
        <v>1.5261499999999999</v>
      </c>
      <c r="F187">
        <v>0</v>
      </c>
      <c r="G187" t="s">
        <v>629</v>
      </c>
      <c r="H187" t="s">
        <v>629</v>
      </c>
      <c r="P187" t="s">
        <v>629</v>
      </c>
      <c r="R187">
        <v>166</v>
      </c>
    </row>
    <row r="188" spans="1:18" x14ac:dyDescent="0.35">
      <c r="A188" s="2" t="s">
        <v>251</v>
      </c>
      <c r="B188" s="2" t="s">
        <v>252</v>
      </c>
      <c r="C188">
        <v>0.20472000000000001</v>
      </c>
      <c r="D188">
        <v>206.86</v>
      </c>
      <c r="E188">
        <v>5.3312400000000002</v>
      </c>
      <c r="F188">
        <v>5.14335E-2</v>
      </c>
      <c r="G188" t="s">
        <v>629</v>
      </c>
      <c r="H188" t="s">
        <v>629</v>
      </c>
      <c r="P188" t="s">
        <v>629</v>
      </c>
      <c r="R188">
        <v>167</v>
      </c>
    </row>
    <row r="189" spans="1:18" x14ac:dyDescent="0.35">
      <c r="A189" s="2" t="s">
        <v>254</v>
      </c>
      <c r="B189" s="2" t="s">
        <v>255</v>
      </c>
      <c r="C189">
        <v>0.118279</v>
      </c>
      <c r="D189">
        <v>24.380099999999999</v>
      </c>
      <c r="E189">
        <v>9.5779300000000003</v>
      </c>
      <c r="F189">
        <v>6.1087599999999999E-2</v>
      </c>
      <c r="G189" t="s">
        <v>629</v>
      </c>
      <c r="H189" t="s">
        <v>629</v>
      </c>
      <c r="P189" t="s">
        <v>629</v>
      </c>
      <c r="R189">
        <v>168</v>
      </c>
    </row>
    <row r="190" spans="1:18" x14ac:dyDescent="0.35">
      <c r="A190" s="2" t="s">
        <v>256</v>
      </c>
      <c r="B190" s="2" t="s">
        <v>257</v>
      </c>
      <c r="C190">
        <v>9.8432699999999998E-2</v>
      </c>
      <c r="D190">
        <v>22.136800000000001</v>
      </c>
      <c r="E190">
        <v>1.8171999999999999</v>
      </c>
      <c r="F190">
        <v>6.3050200000000001E-2</v>
      </c>
      <c r="G190" t="s">
        <v>629</v>
      </c>
      <c r="H190" t="s">
        <v>629</v>
      </c>
      <c r="P190" t="s">
        <v>629</v>
      </c>
      <c r="R190">
        <v>169</v>
      </c>
    </row>
    <row r="191" spans="1:18" x14ac:dyDescent="0.35">
      <c r="A191" s="2" t="s">
        <v>256</v>
      </c>
      <c r="B191" s="2" t="s">
        <v>260</v>
      </c>
      <c r="C191">
        <v>0.15514600000000001</v>
      </c>
      <c r="D191">
        <v>3.4750000000000001</v>
      </c>
      <c r="E191">
        <v>12.1625</v>
      </c>
      <c r="F191">
        <v>0</v>
      </c>
      <c r="G191" t="s">
        <v>629</v>
      </c>
      <c r="H191" t="s">
        <v>629</v>
      </c>
      <c r="P191" t="s">
        <v>629</v>
      </c>
      <c r="R191">
        <v>170</v>
      </c>
    </row>
    <row r="192" spans="1:18" x14ac:dyDescent="0.35">
      <c r="A192" s="2" t="s">
        <v>256</v>
      </c>
      <c r="B192" s="2" t="s">
        <v>258</v>
      </c>
      <c r="C192">
        <v>5.9337800000000003E-2</v>
      </c>
      <c r="D192">
        <v>2.6214</v>
      </c>
      <c r="E192">
        <v>1.3216399999999999</v>
      </c>
      <c r="F192">
        <v>7.84522E-3</v>
      </c>
      <c r="G192" t="s">
        <v>629</v>
      </c>
      <c r="H192" t="s">
        <v>629</v>
      </c>
      <c r="P192" t="s">
        <v>629</v>
      </c>
      <c r="R192">
        <v>171</v>
      </c>
    </row>
    <row r="193" spans="1:18" x14ac:dyDescent="0.35">
      <c r="A193" s="2" t="s">
        <v>256</v>
      </c>
      <c r="B193" s="2" t="s">
        <v>259</v>
      </c>
      <c r="C193">
        <v>0.20652899999999999</v>
      </c>
      <c r="D193">
        <v>1.68235</v>
      </c>
      <c r="E193">
        <v>13.152900000000001</v>
      </c>
      <c r="F193">
        <v>0</v>
      </c>
      <c r="G193" t="s">
        <v>629</v>
      </c>
      <c r="H193" t="s">
        <v>629</v>
      </c>
      <c r="P193" t="s">
        <v>629</v>
      </c>
      <c r="R193">
        <v>172</v>
      </c>
    </row>
    <row r="194" spans="1:18" x14ac:dyDescent="0.35">
      <c r="A194" s="2" t="s">
        <v>261</v>
      </c>
      <c r="B194" s="2" t="s">
        <v>262</v>
      </c>
      <c r="C194">
        <v>7.2201899999999999E-2</v>
      </c>
      <c r="D194">
        <v>135.304</v>
      </c>
      <c r="E194">
        <v>5.85947</v>
      </c>
      <c r="F194">
        <v>5.4563199999999997E-3</v>
      </c>
      <c r="G194" t="s">
        <v>629</v>
      </c>
      <c r="H194" t="s">
        <v>629</v>
      </c>
      <c r="P194" t="s">
        <v>629</v>
      </c>
      <c r="R194">
        <v>173</v>
      </c>
    </row>
    <row r="195" spans="1:18" x14ac:dyDescent="0.35">
      <c r="A195" s="2" t="s">
        <v>263</v>
      </c>
      <c r="B195" s="2" t="s">
        <v>264</v>
      </c>
      <c r="C195">
        <v>0.191387</v>
      </c>
      <c r="D195">
        <v>7.2092000000000001</v>
      </c>
      <c r="E195">
        <v>21.020700000000001</v>
      </c>
      <c r="F195">
        <v>3.02725E-3</v>
      </c>
      <c r="G195" t="s">
        <v>629</v>
      </c>
      <c r="H195" t="s">
        <v>629</v>
      </c>
      <c r="P195" t="s">
        <v>629</v>
      </c>
      <c r="R195">
        <v>174</v>
      </c>
    </row>
    <row r="196" spans="1:18" x14ac:dyDescent="0.35">
      <c r="A196" s="2" t="s">
        <v>263</v>
      </c>
      <c r="B196" s="2" t="s">
        <v>265</v>
      </c>
      <c r="C196">
        <v>9.9824200000000002E-2</v>
      </c>
      <c r="D196">
        <v>6.87399</v>
      </c>
      <c r="E196">
        <v>10.035299999999999</v>
      </c>
      <c r="F196">
        <v>5.1741299999999999E-3</v>
      </c>
      <c r="G196" t="s">
        <v>629</v>
      </c>
      <c r="H196" t="s">
        <v>629</v>
      </c>
      <c r="P196" t="s">
        <v>629</v>
      </c>
      <c r="R196">
        <v>175</v>
      </c>
    </row>
    <row r="197" spans="1:18" x14ac:dyDescent="0.35">
      <c r="A197" s="2" t="s">
        <v>263</v>
      </c>
      <c r="B197" s="2" t="s">
        <v>266</v>
      </c>
      <c r="C197">
        <v>7.3036000000000004E-2</v>
      </c>
      <c r="D197">
        <v>4.68858</v>
      </c>
      <c r="E197">
        <v>8.2050099999999997</v>
      </c>
      <c r="F197">
        <v>0</v>
      </c>
      <c r="G197" t="s">
        <v>629</v>
      </c>
      <c r="H197" t="s">
        <v>629</v>
      </c>
      <c r="P197" t="s">
        <v>629</v>
      </c>
      <c r="R197">
        <v>176</v>
      </c>
    </row>
    <row r="198" spans="1:18" x14ac:dyDescent="0.35">
      <c r="A198" s="2" t="s">
        <v>267</v>
      </c>
      <c r="B198" s="2" t="s">
        <v>268</v>
      </c>
      <c r="C198">
        <v>0.11670700000000001</v>
      </c>
      <c r="D198">
        <v>20.719100000000001</v>
      </c>
      <c r="E198">
        <v>1.99373</v>
      </c>
      <c r="F198">
        <v>5.9230900000000003E-2</v>
      </c>
      <c r="G198" t="s">
        <v>629</v>
      </c>
      <c r="H198" t="s">
        <v>629</v>
      </c>
      <c r="P198" t="s">
        <v>629</v>
      </c>
      <c r="R198">
        <v>177</v>
      </c>
    </row>
    <row r="199" spans="1:18" x14ac:dyDescent="0.35">
      <c r="A199" s="2" t="s">
        <v>267</v>
      </c>
      <c r="B199" s="2" t="s">
        <v>270</v>
      </c>
      <c r="C199">
        <v>3.3838800000000002E-2</v>
      </c>
      <c r="D199">
        <v>0.17844099999999999</v>
      </c>
      <c r="E199">
        <v>0.62689700000000004</v>
      </c>
      <c r="F199">
        <v>0</v>
      </c>
      <c r="G199" t="s">
        <v>629</v>
      </c>
      <c r="H199" t="s">
        <v>629</v>
      </c>
      <c r="P199" t="s">
        <v>629</v>
      </c>
      <c r="R199">
        <v>178</v>
      </c>
    </row>
    <row r="200" spans="1:18" x14ac:dyDescent="0.35">
      <c r="A200" s="2" t="s">
        <v>267</v>
      </c>
      <c r="B200" s="2" t="s">
        <v>269</v>
      </c>
      <c r="C200">
        <v>0.13197200000000001</v>
      </c>
      <c r="D200">
        <v>12.3535</v>
      </c>
      <c r="E200">
        <v>15.276300000000001</v>
      </c>
      <c r="F200">
        <v>1.8722800000000001E-2</v>
      </c>
      <c r="G200" t="s">
        <v>629</v>
      </c>
      <c r="H200" t="s">
        <v>629</v>
      </c>
      <c r="P200" t="s">
        <v>629</v>
      </c>
      <c r="R200">
        <v>179</v>
      </c>
    </row>
    <row r="201" spans="1:18" x14ac:dyDescent="0.35">
      <c r="A201" s="2" t="s">
        <v>274</v>
      </c>
      <c r="B201" s="2" t="s">
        <v>275</v>
      </c>
      <c r="C201">
        <v>5.9345200000000001E-2</v>
      </c>
      <c r="D201">
        <v>6.3658400000000004</v>
      </c>
      <c r="E201">
        <v>8.5950199999999999</v>
      </c>
      <c r="F201">
        <v>4.1493800000000003E-3</v>
      </c>
      <c r="G201" t="s">
        <v>629</v>
      </c>
      <c r="H201" t="s">
        <v>629</v>
      </c>
      <c r="P201" t="s">
        <v>629</v>
      </c>
      <c r="R201">
        <v>180</v>
      </c>
    </row>
    <row r="202" spans="1:18" x14ac:dyDescent="0.35">
      <c r="A202" s="2" t="s">
        <v>280</v>
      </c>
      <c r="B202" s="2" t="s">
        <v>282</v>
      </c>
      <c r="C202">
        <v>8.3680299999999999E-2</v>
      </c>
      <c r="D202">
        <v>6.9097900000000001</v>
      </c>
      <c r="E202">
        <v>9.4221699999999995</v>
      </c>
      <c r="F202">
        <v>4.4480400000000003E-3</v>
      </c>
      <c r="G202" t="s">
        <v>629</v>
      </c>
      <c r="H202" t="s">
        <v>629</v>
      </c>
      <c r="P202" t="s">
        <v>629</v>
      </c>
      <c r="R202">
        <v>181</v>
      </c>
    </row>
    <row r="203" spans="1:18" x14ac:dyDescent="0.35">
      <c r="A203" s="2" t="s">
        <v>280</v>
      </c>
      <c r="B203" s="2" t="s">
        <v>281</v>
      </c>
      <c r="C203">
        <v>0.25516699999999998</v>
      </c>
      <c r="D203">
        <v>6.3531500000000003</v>
      </c>
      <c r="E203">
        <v>19.901299999999999</v>
      </c>
      <c r="F203">
        <v>1.73843E-3</v>
      </c>
      <c r="G203" t="s">
        <v>626</v>
      </c>
      <c r="H203" t="s">
        <v>629</v>
      </c>
      <c r="P203" t="s">
        <v>629</v>
      </c>
      <c r="R203">
        <v>182</v>
      </c>
    </row>
    <row r="204" spans="1:18" x14ac:dyDescent="0.35">
      <c r="A204" s="2" t="s">
        <v>283</v>
      </c>
      <c r="B204" s="2" t="s">
        <v>284</v>
      </c>
      <c r="C204">
        <v>0.28269899999999998</v>
      </c>
      <c r="D204">
        <v>42.948500000000003</v>
      </c>
      <c r="E204">
        <v>5.5546499999999996</v>
      </c>
      <c r="F204">
        <v>7.7174799999999997E-3</v>
      </c>
      <c r="G204" t="s">
        <v>629</v>
      </c>
      <c r="H204" t="s">
        <v>629</v>
      </c>
      <c r="P204" t="s">
        <v>629</v>
      </c>
      <c r="R204">
        <v>183</v>
      </c>
    </row>
    <row r="205" spans="1:18" x14ac:dyDescent="0.35">
      <c r="A205" s="2" t="s">
        <v>285</v>
      </c>
      <c r="B205" s="2" t="s">
        <v>286</v>
      </c>
      <c r="C205">
        <v>0</v>
      </c>
      <c r="D205">
        <v>0</v>
      </c>
      <c r="E205">
        <v>0</v>
      </c>
      <c r="F205">
        <v>0</v>
      </c>
      <c r="G205" t="s">
        <v>626</v>
      </c>
      <c r="H205" t="s">
        <v>626</v>
      </c>
      <c r="P205" t="s">
        <v>1157</v>
      </c>
      <c r="R205">
        <v>183</v>
      </c>
    </row>
    <row r="206" spans="1:18" x14ac:dyDescent="0.35">
      <c r="A206" s="2" t="s">
        <v>287</v>
      </c>
      <c r="B206" s="2" t="s">
        <v>288</v>
      </c>
      <c r="C206">
        <v>0.15048600000000001</v>
      </c>
      <c r="D206">
        <v>5.2686500000000001</v>
      </c>
      <c r="E206">
        <v>14.5428</v>
      </c>
      <c r="F206">
        <v>0</v>
      </c>
      <c r="G206" t="s">
        <v>626</v>
      </c>
      <c r="H206" t="s">
        <v>629</v>
      </c>
      <c r="P206" t="s">
        <v>629</v>
      </c>
      <c r="R206">
        <v>184</v>
      </c>
    </row>
    <row r="207" spans="1:18" x14ac:dyDescent="0.35">
      <c r="A207" s="2" t="s">
        <v>287</v>
      </c>
      <c r="B207" s="2" t="s">
        <v>290</v>
      </c>
      <c r="C207">
        <v>0</v>
      </c>
      <c r="D207">
        <v>0</v>
      </c>
      <c r="E207">
        <v>0</v>
      </c>
      <c r="F207">
        <v>0</v>
      </c>
      <c r="G207" t="s">
        <v>626</v>
      </c>
      <c r="H207" t="s">
        <v>626</v>
      </c>
      <c r="P207" t="s">
        <v>1157</v>
      </c>
      <c r="R207">
        <v>184</v>
      </c>
    </row>
    <row r="208" spans="1:18" x14ac:dyDescent="0.35">
      <c r="A208" s="2" t="s">
        <v>287</v>
      </c>
      <c r="B208" s="2" t="s">
        <v>289</v>
      </c>
      <c r="C208">
        <v>5.0801499999999999E-2</v>
      </c>
      <c r="D208">
        <v>59.430300000000003</v>
      </c>
      <c r="E208">
        <v>3.6581700000000001</v>
      </c>
      <c r="F208">
        <v>8.8897500000000001E-3</v>
      </c>
      <c r="G208" t="s">
        <v>626</v>
      </c>
      <c r="H208" t="s">
        <v>629</v>
      </c>
      <c r="P208" t="s">
        <v>629</v>
      </c>
      <c r="R208">
        <v>185</v>
      </c>
    </row>
    <row r="209" spans="1:18" x14ac:dyDescent="0.35">
      <c r="A209" s="2" t="s">
        <v>287</v>
      </c>
      <c r="B209" s="2" t="s">
        <v>291</v>
      </c>
      <c r="C209">
        <v>4.1740399999999997E-2</v>
      </c>
      <c r="D209">
        <v>44.408799999999999</v>
      </c>
      <c r="E209">
        <v>3.8041499999999999</v>
      </c>
      <c r="F209">
        <v>0</v>
      </c>
      <c r="G209" t="s">
        <v>626</v>
      </c>
      <c r="H209" t="s">
        <v>629</v>
      </c>
      <c r="P209" t="s">
        <v>629</v>
      </c>
      <c r="R209">
        <v>186</v>
      </c>
    </row>
    <row r="210" spans="1:18" x14ac:dyDescent="0.35">
      <c r="A210" s="2" t="s">
        <v>292</v>
      </c>
      <c r="B210" s="2" t="s">
        <v>293</v>
      </c>
      <c r="C210">
        <v>9.8763299999999998E-2</v>
      </c>
      <c r="D210">
        <v>14.821199999999999</v>
      </c>
      <c r="E210">
        <v>4.7449500000000002</v>
      </c>
      <c r="F210">
        <v>0</v>
      </c>
      <c r="G210" t="s">
        <v>629</v>
      </c>
      <c r="H210" t="s">
        <v>629</v>
      </c>
      <c r="P210" t="s">
        <v>629</v>
      </c>
      <c r="R210">
        <v>187</v>
      </c>
    </row>
    <row r="211" spans="1:18" x14ac:dyDescent="0.35">
      <c r="A211" s="2" t="s">
        <v>292</v>
      </c>
      <c r="B211" s="2" t="s">
        <v>294</v>
      </c>
      <c r="C211">
        <v>2.3418499999999998E-2</v>
      </c>
      <c r="D211">
        <v>2.7616100000000001</v>
      </c>
      <c r="E211">
        <v>4.8328199999999999</v>
      </c>
      <c r="F211">
        <v>0</v>
      </c>
      <c r="G211" t="s">
        <v>629</v>
      </c>
      <c r="H211" t="s">
        <v>629</v>
      </c>
      <c r="P211" t="s">
        <v>629</v>
      </c>
      <c r="R211">
        <v>188</v>
      </c>
    </row>
    <row r="212" spans="1:18" x14ac:dyDescent="0.35">
      <c r="A212" s="2" t="s">
        <v>44</v>
      </c>
      <c r="B212" s="2" t="s">
        <v>45</v>
      </c>
      <c r="C212">
        <v>0.13772300000000001</v>
      </c>
      <c r="D212">
        <v>162.57499999999999</v>
      </c>
      <c r="E212">
        <v>3.9582099999999998</v>
      </c>
      <c r="F212">
        <v>8.0976300000000001E-2</v>
      </c>
      <c r="G212" t="s">
        <v>629</v>
      </c>
      <c r="H212" t="s">
        <v>629</v>
      </c>
      <c r="P212" t="s">
        <v>629</v>
      </c>
      <c r="R212">
        <v>189</v>
      </c>
    </row>
    <row r="213" spans="1:18" x14ac:dyDescent="0.35">
      <c r="A213" s="2" t="s">
        <v>44</v>
      </c>
      <c r="B213" s="2" t="s">
        <v>47</v>
      </c>
      <c r="C213">
        <v>0.14574500000000001</v>
      </c>
      <c r="D213">
        <v>172.863</v>
      </c>
      <c r="E213">
        <v>4.1880300000000004</v>
      </c>
      <c r="F213">
        <v>8.6048899999999998E-2</v>
      </c>
      <c r="G213" t="s">
        <v>629</v>
      </c>
      <c r="H213" t="s">
        <v>629</v>
      </c>
      <c r="P213" t="s">
        <v>629</v>
      </c>
      <c r="R213">
        <v>190</v>
      </c>
    </row>
    <row r="214" spans="1:18" x14ac:dyDescent="0.35">
      <c r="A214" s="2" t="s">
        <v>44</v>
      </c>
      <c r="B214" s="2" t="s">
        <v>48</v>
      </c>
      <c r="C214">
        <v>3.60094E-3</v>
      </c>
      <c r="D214">
        <v>3.7523500000000001E-2</v>
      </c>
      <c r="E214">
        <v>0.15009400000000001</v>
      </c>
      <c r="F214">
        <v>0</v>
      </c>
      <c r="G214" t="s">
        <v>629</v>
      </c>
      <c r="H214" t="s">
        <v>629</v>
      </c>
      <c r="P214" t="s">
        <v>629</v>
      </c>
      <c r="R214">
        <v>191</v>
      </c>
    </row>
    <row r="215" spans="1:18" x14ac:dyDescent="0.35">
      <c r="A215" s="2" t="s">
        <v>44</v>
      </c>
      <c r="B215" s="2" t="s">
        <v>46</v>
      </c>
      <c r="C215">
        <v>0.10593900000000001</v>
      </c>
      <c r="D215">
        <v>40.889000000000003</v>
      </c>
      <c r="E215">
        <v>5.9581200000000001</v>
      </c>
      <c r="F215">
        <v>2.6116E-2</v>
      </c>
      <c r="G215" t="s">
        <v>629</v>
      </c>
      <c r="H215" t="s">
        <v>629</v>
      </c>
      <c r="P215" t="s">
        <v>629</v>
      </c>
      <c r="R215">
        <v>192</v>
      </c>
    </row>
    <row r="216" spans="1:18" x14ac:dyDescent="0.35">
      <c r="A216" s="2" t="s">
        <v>44</v>
      </c>
      <c r="B216" s="2" t="s">
        <v>49</v>
      </c>
      <c r="C216">
        <v>0.118017</v>
      </c>
      <c r="D216">
        <v>47.2361</v>
      </c>
      <c r="E216">
        <v>5.6977200000000003</v>
      </c>
      <c r="F216">
        <v>3.07236E-2</v>
      </c>
      <c r="G216" t="s">
        <v>629</v>
      </c>
      <c r="H216" t="s">
        <v>629</v>
      </c>
      <c r="P216" t="s">
        <v>629</v>
      </c>
      <c r="R216">
        <v>193</v>
      </c>
    </row>
    <row r="217" spans="1:18" x14ac:dyDescent="0.35">
      <c r="A217" s="2" t="s">
        <v>44</v>
      </c>
      <c r="B217" s="2" t="s">
        <v>50</v>
      </c>
      <c r="C217">
        <v>3.6226599999999998E-2</v>
      </c>
      <c r="D217">
        <v>4.2621099999999998</v>
      </c>
      <c r="E217">
        <v>7.4586800000000002</v>
      </c>
      <c r="F217">
        <v>0</v>
      </c>
      <c r="G217" t="s">
        <v>629</v>
      </c>
      <c r="H217" t="s">
        <v>629</v>
      </c>
      <c r="P217" t="s">
        <v>629</v>
      </c>
      <c r="R217">
        <v>194</v>
      </c>
    </row>
    <row r="218" spans="1:18" x14ac:dyDescent="0.35">
      <c r="A218" s="2" t="s">
        <v>583</v>
      </c>
      <c r="B218" s="2" t="s">
        <v>594</v>
      </c>
      <c r="C218">
        <v>0.185027</v>
      </c>
      <c r="D218">
        <v>9.0784000000000002</v>
      </c>
      <c r="E218">
        <v>16.874099999999999</v>
      </c>
      <c r="F218">
        <v>1.34658E-2</v>
      </c>
      <c r="G218" t="s">
        <v>629</v>
      </c>
      <c r="H218" t="s">
        <v>629</v>
      </c>
      <c r="P218" t="s">
        <v>629</v>
      </c>
      <c r="R218">
        <v>195</v>
      </c>
    </row>
    <row r="219" spans="1:18" x14ac:dyDescent="0.35">
      <c r="A219" s="2" t="s">
        <v>583</v>
      </c>
      <c r="B219" s="2" t="s">
        <v>584</v>
      </c>
      <c r="C219">
        <v>0.121936</v>
      </c>
      <c r="D219">
        <v>5.10886</v>
      </c>
      <c r="E219">
        <v>9.1318099999999998</v>
      </c>
      <c r="F219">
        <v>0</v>
      </c>
      <c r="G219" t="s">
        <v>629</v>
      </c>
      <c r="H219" t="s">
        <v>629</v>
      </c>
      <c r="P219" t="s">
        <v>629</v>
      </c>
      <c r="R219">
        <v>196</v>
      </c>
    </row>
    <row r="220" spans="1:18" x14ac:dyDescent="0.35">
      <c r="A220" s="2" t="s">
        <v>583</v>
      </c>
      <c r="B220" s="2" t="s">
        <v>600</v>
      </c>
      <c r="C220">
        <v>0.27383200000000002</v>
      </c>
      <c r="D220">
        <v>9.3877400000000009</v>
      </c>
      <c r="E220">
        <v>11.387499999999999</v>
      </c>
      <c r="F220">
        <v>6.7468099999999998E-3</v>
      </c>
      <c r="G220" t="s">
        <v>629</v>
      </c>
      <c r="H220" t="s">
        <v>629</v>
      </c>
      <c r="P220" t="s">
        <v>629</v>
      </c>
      <c r="R220">
        <v>197</v>
      </c>
    </row>
    <row r="221" spans="1:18" x14ac:dyDescent="0.35">
      <c r="A221" s="2" t="s">
        <v>583</v>
      </c>
      <c r="B221" s="2" t="s">
        <v>596</v>
      </c>
      <c r="C221">
        <v>0.21721599999999999</v>
      </c>
      <c r="D221">
        <v>25.338999999999999</v>
      </c>
      <c r="E221">
        <v>10.1402</v>
      </c>
      <c r="F221">
        <v>5.5676299999999998E-2</v>
      </c>
      <c r="G221" t="s">
        <v>629</v>
      </c>
      <c r="H221" t="s">
        <v>629</v>
      </c>
      <c r="P221" t="s">
        <v>629</v>
      </c>
      <c r="R221">
        <v>198</v>
      </c>
    </row>
    <row r="222" spans="1:18" x14ac:dyDescent="0.35">
      <c r="A222" s="2" t="s">
        <v>583</v>
      </c>
      <c r="B222" s="2" t="s">
        <v>597</v>
      </c>
      <c r="C222">
        <v>0.23134199999999999</v>
      </c>
      <c r="D222">
        <v>29.422999999999998</v>
      </c>
      <c r="E222">
        <v>12.497</v>
      </c>
      <c r="F222">
        <v>7.1441400000000002E-2</v>
      </c>
      <c r="G222" t="s">
        <v>629</v>
      </c>
      <c r="H222" t="s">
        <v>629</v>
      </c>
      <c r="P222" t="s">
        <v>629</v>
      </c>
      <c r="R222">
        <v>199</v>
      </c>
    </row>
    <row r="223" spans="1:18" x14ac:dyDescent="0.35">
      <c r="A223" s="2" t="s">
        <v>583</v>
      </c>
      <c r="B223" s="2" t="s">
        <v>601</v>
      </c>
      <c r="C223">
        <v>0.20713799999999999</v>
      </c>
      <c r="D223">
        <v>5.9698700000000002</v>
      </c>
      <c r="E223">
        <v>18.771699999999999</v>
      </c>
      <c r="F223">
        <v>1.70648E-3</v>
      </c>
      <c r="G223" t="s">
        <v>629</v>
      </c>
      <c r="H223" t="s">
        <v>629</v>
      </c>
      <c r="P223" t="s">
        <v>629</v>
      </c>
      <c r="R223">
        <v>200</v>
      </c>
    </row>
    <row r="224" spans="1:18" x14ac:dyDescent="0.35">
      <c r="A224" s="2" t="s">
        <v>583</v>
      </c>
      <c r="B224" s="2" t="s">
        <v>599</v>
      </c>
      <c r="C224">
        <v>0.38030399999999998</v>
      </c>
      <c r="D224">
        <v>47.059800000000003</v>
      </c>
      <c r="E224">
        <v>19.0913</v>
      </c>
      <c r="F224">
        <v>0.122375</v>
      </c>
      <c r="G224" t="s">
        <v>626</v>
      </c>
      <c r="H224" t="s">
        <v>629</v>
      </c>
      <c r="P224" t="s">
        <v>629</v>
      </c>
      <c r="R224">
        <v>201</v>
      </c>
    </row>
    <row r="225" spans="1:18" x14ac:dyDescent="0.35">
      <c r="A225" s="2" t="s">
        <v>583</v>
      </c>
      <c r="B225" s="2" t="s">
        <v>585</v>
      </c>
      <c r="C225">
        <v>0.123804</v>
      </c>
      <c r="D225">
        <v>8.2418600000000009</v>
      </c>
      <c r="E225">
        <v>8.4479900000000008</v>
      </c>
      <c r="F225">
        <v>9.8404300000000007E-3</v>
      </c>
      <c r="G225" t="s">
        <v>626</v>
      </c>
      <c r="H225" t="s">
        <v>629</v>
      </c>
      <c r="P225" t="s">
        <v>629</v>
      </c>
      <c r="R225">
        <v>202</v>
      </c>
    </row>
    <row r="226" spans="1:18" x14ac:dyDescent="0.35">
      <c r="A226" s="2" t="s">
        <v>583</v>
      </c>
      <c r="B226" s="2" t="s">
        <v>586</v>
      </c>
      <c r="C226">
        <v>0.16845499999999999</v>
      </c>
      <c r="D226">
        <v>9.5343400000000003</v>
      </c>
      <c r="E226">
        <v>10.6632</v>
      </c>
      <c r="F226">
        <v>1.16875E-2</v>
      </c>
      <c r="G226" t="s">
        <v>626</v>
      </c>
      <c r="H226" t="s">
        <v>629</v>
      </c>
      <c r="P226" t="s">
        <v>629</v>
      </c>
      <c r="R226">
        <v>203</v>
      </c>
    </row>
    <row r="227" spans="1:18" x14ac:dyDescent="0.35">
      <c r="A227" s="2" t="s">
        <v>583</v>
      </c>
      <c r="B227" s="2" t="s">
        <v>593</v>
      </c>
      <c r="C227">
        <v>0.161301</v>
      </c>
      <c r="D227">
        <v>16.410299999999999</v>
      </c>
      <c r="E227">
        <v>10.461499999999999</v>
      </c>
      <c r="F227">
        <v>4.1064499999999997E-2</v>
      </c>
      <c r="G227" t="s">
        <v>626</v>
      </c>
      <c r="H227" t="s">
        <v>629</v>
      </c>
      <c r="P227" t="s">
        <v>629</v>
      </c>
      <c r="R227">
        <v>204</v>
      </c>
    </row>
    <row r="228" spans="1:18" x14ac:dyDescent="0.35">
      <c r="A228" s="2" t="s">
        <v>583</v>
      </c>
      <c r="B228" s="2" t="s">
        <v>587</v>
      </c>
      <c r="C228">
        <v>0.19886799999999999</v>
      </c>
      <c r="D228">
        <v>7.9279999999999999</v>
      </c>
      <c r="E228">
        <v>16.704799999999999</v>
      </c>
      <c r="F228">
        <v>7.5868200000000002E-3</v>
      </c>
      <c r="G228" t="s">
        <v>629</v>
      </c>
      <c r="H228" t="s">
        <v>629</v>
      </c>
      <c r="P228" t="s">
        <v>629</v>
      </c>
      <c r="R228">
        <v>205</v>
      </c>
    </row>
    <row r="229" spans="1:18" x14ac:dyDescent="0.35">
      <c r="A229" s="2" t="s">
        <v>583</v>
      </c>
      <c r="B229" s="2" t="s">
        <v>588</v>
      </c>
      <c r="C229">
        <v>0.12131699999999999</v>
      </c>
      <c r="D229">
        <v>5.2548399999999997</v>
      </c>
      <c r="E229">
        <v>11.2165</v>
      </c>
      <c r="F229">
        <v>2.03616E-3</v>
      </c>
      <c r="G229" t="s">
        <v>626</v>
      </c>
      <c r="H229" t="s">
        <v>629</v>
      </c>
      <c r="P229" t="s">
        <v>629</v>
      </c>
      <c r="R229">
        <v>206</v>
      </c>
    </row>
    <row r="230" spans="1:18" x14ac:dyDescent="0.35">
      <c r="A230" s="2" t="s">
        <v>583</v>
      </c>
      <c r="B230" s="2" t="s">
        <v>589</v>
      </c>
      <c r="C230">
        <v>0.21679899999999999</v>
      </c>
      <c r="D230">
        <v>5.44651</v>
      </c>
      <c r="E230">
        <v>17.856999999999999</v>
      </c>
      <c r="F230">
        <v>2.3975099999999999E-4</v>
      </c>
      <c r="G230" t="s">
        <v>626</v>
      </c>
      <c r="H230" t="s">
        <v>629</v>
      </c>
      <c r="P230" t="s">
        <v>629</v>
      </c>
      <c r="R230">
        <v>207</v>
      </c>
    </row>
    <row r="231" spans="1:18" x14ac:dyDescent="0.35">
      <c r="A231" s="2" t="s">
        <v>583</v>
      </c>
      <c r="B231" s="2" t="s">
        <v>598</v>
      </c>
      <c r="C231">
        <v>0.41574299999999997</v>
      </c>
      <c r="D231">
        <v>57.074199999999998</v>
      </c>
      <c r="E231">
        <v>20.4011</v>
      </c>
      <c r="F231">
        <v>0.141126</v>
      </c>
      <c r="G231" t="s">
        <v>629</v>
      </c>
      <c r="H231" t="s">
        <v>629</v>
      </c>
      <c r="P231" t="s">
        <v>629</v>
      </c>
      <c r="R231">
        <v>208</v>
      </c>
    </row>
    <row r="232" spans="1:18" x14ac:dyDescent="0.35">
      <c r="A232" s="2" t="s">
        <v>583</v>
      </c>
      <c r="B232" s="2" t="s">
        <v>590</v>
      </c>
      <c r="C232">
        <v>0.18499599999999999</v>
      </c>
      <c r="D232">
        <v>25.6191</v>
      </c>
      <c r="E232">
        <v>12.8414</v>
      </c>
      <c r="F232">
        <v>5.9641600000000003E-2</v>
      </c>
      <c r="G232" t="s">
        <v>629</v>
      </c>
      <c r="H232" t="s">
        <v>629</v>
      </c>
      <c r="P232" t="s">
        <v>629</v>
      </c>
      <c r="R232">
        <v>209</v>
      </c>
    </row>
    <row r="233" spans="1:18" x14ac:dyDescent="0.35">
      <c r="A233" s="2" t="s">
        <v>583</v>
      </c>
      <c r="B233" s="2" t="s">
        <v>592</v>
      </c>
      <c r="C233">
        <v>0.289549</v>
      </c>
      <c r="D233">
        <v>41.991300000000003</v>
      </c>
      <c r="E233">
        <v>10.7095</v>
      </c>
      <c r="F233">
        <v>8.2088400000000006E-2</v>
      </c>
      <c r="G233" t="s">
        <v>626</v>
      </c>
      <c r="H233" t="s">
        <v>629</v>
      </c>
      <c r="P233" t="s">
        <v>629</v>
      </c>
      <c r="R233">
        <v>210</v>
      </c>
    </row>
    <row r="234" spans="1:18" x14ac:dyDescent="0.35">
      <c r="A234" s="2" t="s">
        <v>583</v>
      </c>
      <c r="B234" s="2" t="s">
        <v>595</v>
      </c>
      <c r="C234">
        <v>0.37126599999999998</v>
      </c>
      <c r="D234">
        <v>8.6452500000000008</v>
      </c>
      <c r="E234">
        <v>9.4886199999999992</v>
      </c>
      <c r="F234">
        <v>8.8181800000000001E-3</v>
      </c>
      <c r="G234" t="s">
        <v>629</v>
      </c>
      <c r="H234" t="s">
        <v>629</v>
      </c>
      <c r="P234" t="s">
        <v>629</v>
      </c>
      <c r="R234">
        <v>211</v>
      </c>
    </row>
    <row r="235" spans="1:18" x14ac:dyDescent="0.35">
      <c r="A235" s="2" t="s">
        <v>583</v>
      </c>
      <c r="B235" s="2" t="s">
        <v>591</v>
      </c>
      <c r="C235">
        <v>0.18498899999999999</v>
      </c>
      <c r="D235">
        <v>6.4880599999999999</v>
      </c>
      <c r="E235">
        <v>17.214200000000002</v>
      </c>
      <c r="F235">
        <v>4.8355000000000004E-3</v>
      </c>
      <c r="G235" t="s">
        <v>629</v>
      </c>
      <c r="H235" t="s">
        <v>629</v>
      </c>
      <c r="P235" t="s">
        <v>629</v>
      </c>
      <c r="R235">
        <v>212</v>
      </c>
    </row>
    <row r="236" spans="1:18" x14ac:dyDescent="0.35">
      <c r="A236" s="2" t="s">
        <v>378</v>
      </c>
      <c r="B236" s="2" t="s">
        <v>379</v>
      </c>
      <c r="C236">
        <v>0.11060200000000001</v>
      </c>
      <c r="D236">
        <v>20.386900000000001</v>
      </c>
      <c r="E236">
        <v>11.107100000000001</v>
      </c>
      <c r="F236">
        <v>1.1875800000000001E-2</v>
      </c>
      <c r="G236" t="s">
        <v>626</v>
      </c>
      <c r="H236" t="s">
        <v>629</v>
      </c>
      <c r="P236" t="s">
        <v>629</v>
      </c>
      <c r="R236">
        <v>213</v>
      </c>
    </row>
    <row r="237" spans="1:18" x14ac:dyDescent="0.35">
      <c r="A237" s="2" t="s">
        <v>378</v>
      </c>
      <c r="B237" s="2" t="s">
        <v>380</v>
      </c>
      <c r="C237">
        <v>0.111487</v>
      </c>
      <c r="D237">
        <v>7.2900099999999997</v>
      </c>
      <c r="E237">
        <v>9.6816700000000004</v>
      </c>
      <c r="F237">
        <v>4.3753200000000003E-3</v>
      </c>
      <c r="G237" t="s">
        <v>626</v>
      </c>
      <c r="H237" t="s">
        <v>629</v>
      </c>
      <c r="P237" t="s">
        <v>629</v>
      </c>
      <c r="R237">
        <v>214</v>
      </c>
    </row>
    <row r="238" spans="1:18" x14ac:dyDescent="0.35">
      <c r="A238" s="2" t="s">
        <v>453</v>
      </c>
      <c r="B238" s="2" t="s">
        <v>454</v>
      </c>
      <c r="C238">
        <v>0.166403</v>
      </c>
      <c r="D238">
        <v>19.9587</v>
      </c>
      <c r="E238">
        <v>11.712400000000001</v>
      </c>
      <c r="F238">
        <v>3.2876900000000001E-2</v>
      </c>
      <c r="G238" t="s">
        <v>629</v>
      </c>
      <c r="H238" t="s">
        <v>629</v>
      </c>
      <c r="P238" t="s">
        <v>629</v>
      </c>
      <c r="R238">
        <v>215</v>
      </c>
    </row>
    <row r="239" spans="1:18" x14ac:dyDescent="0.35">
      <c r="A239" s="2" t="s">
        <v>453</v>
      </c>
      <c r="B239" s="2" t="s">
        <v>455</v>
      </c>
      <c r="C239">
        <v>0.120392</v>
      </c>
      <c r="D239">
        <v>7.0602299999999998</v>
      </c>
      <c r="E239">
        <v>5.5321699999999998</v>
      </c>
      <c r="F239">
        <v>7.0349200000000001E-3</v>
      </c>
      <c r="G239" t="s">
        <v>626</v>
      </c>
      <c r="H239" t="s">
        <v>629</v>
      </c>
      <c r="P239" t="s">
        <v>629</v>
      </c>
      <c r="R239">
        <v>216</v>
      </c>
    </row>
    <row r="240" spans="1:18" x14ac:dyDescent="0.35">
      <c r="A240" s="2" t="s">
        <v>606</v>
      </c>
      <c r="B240" s="2" t="s">
        <v>607</v>
      </c>
      <c r="C240">
        <v>0</v>
      </c>
      <c r="D240">
        <v>0</v>
      </c>
      <c r="E240">
        <v>0</v>
      </c>
      <c r="F240">
        <v>0</v>
      </c>
      <c r="G240" t="s">
        <v>626</v>
      </c>
      <c r="H240" t="s">
        <v>626</v>
      </c>
      <c r="P240" t="s">
        <v>1157</v>
      </c>
      <c r="R240">
        <v>216</v>
      </c>
    </row>
    <row r="241" spans="1:18" x14ac:dyDescent="0.35">
      <c r="A241" s="2" t="s">
        <v>295</v>
      </c>
      <c r="B241" s="2" t="s">
        <v>296</v>
      </c>
      <c r="C241">
        <v>0.30603900000000001</v>
      </c>
      <c r="D241">
        <v>2.2367900000000001</v>
      </c>
      <c r="E241">
        <v>4.7100200000000001</v>
      </c>
      <c r="F241">
        <v>2.9171599999999998E-3</v>
      </c>
      <c r="G241" t="s">
        <v>626</v>
      </c>
      <c r="H241" t="s">
        <v>629</v>
      </c>
      <c r="P241" t="s">
        <v>629</v>
      </c>
      <c r="R241">
        <v>217</v>
      </c>
    </row>
    <row r="242" spans="1:18" x14ac:dyDescent="0.35">
      <c r="A242" s="2" t="s">
        <v>297</v>
      </c>
      <c r="B242" s="2" t="s">
        <v>298</v>
      </c>
      <c r="C242">
        <v>6.6981899999999997E-2</v>
      </c>
      <c r="D242">
        <v>1.79498</v>
      </c>
      <c r="E242">
        <v>6.0978000000000003</v>
      </c>
      <c r="F242">
        <v>1.64551E-4</v>
      </c>
      <c r="G242" t="s">
        <v>629</v>
      </c>
      <c r="H242" t="s">
        <v>629</v>
      </c>
      <c r="P242" t="s">
        <v>629</v>
      </c>
      <c r="R242">
        <v>218</v>
      </c>
    </row>
    <row r="243" spans="1:18" x14ac:dyDescent="0.35">
      <c r="A243" s="2" t="s">
        <v>297</v>
      </c>
      <c r="B243" s="2" t="s">
        <v>299</v>
      </c>
      <c r="C243">
        <v>7.2883900000000001E-2</v>
      </c>
      <c r="D243">
        <v>4.9816900000000004</v>
      </c>
      <c r="E243">
        <v>6.8761200000000002</v>
      </c>
      <c r="F243">
        <v>3.3321700000000002E-3</v>
      </c>
      <c r="G243" t="s">
        <v>629</v>
      </c>
      <c r="H243" t="s">
        <v>629</v>
      </c>
      <c r="P243" t="s">
        <v>629</v>
      </c>
      <c r="R243">
        <v>219</v>
      </c>
    </row>
    <row r="244" spans="1:18" x14ac:dyDescent="0.35">
      <c r="A244" s="2" t="s">
        <v>297</v>
      </c>
      <c r="B244" s="2" t="s">
        <v>300</v>
      </c>
      <c r="C244">
        <v>7.5141600000000003E-2</v>
      </c>
      <c r="D244">
        <v>5.1319999999999997</v>
      </c>
      <c r="E244">
        <v>8.73752</v>
      </c>
      <c r="F244">
        <v>5.71172E-4</v>
      </c>
      <c r="G244" t="s">
        <v>629</v>
      </c>
      <c r="H244" t="s">
        <v>629</v>
      </c>
      <c r="P244" t="s">
        <v>629</v>
      </c>
      <c r="R244">
        <v>220</v>
      </c>
    </row>
    <row r="245" spans="1:18" x14ac:dyDescent="0.35">
      <c r="A245" s="2" t="s">
        <v>301</v>
      </c>
      <c r="B245" s="2" t="s">
        <v>302</v>
      </c>
      <c r="C245">
        <v>0.10997899999999999</v>
      </c>
      <c r="D245">
        <v>136.66200000000001</v>
      </c>
      <c r="E245">
        <v>4.9648300000000001</v>
      </c>
      <c r="F245">
        <v>1.0873799999999999E-2</v>
      </c>
      <c r="G245" t="s">
        <v>626</v>
      </c>
      <c r="H245" t="s">
        <v>629</v>
      </c>
      <c r="P245" t="s">
        <v>629</v>
      </c>
      <c r="R245">
        <v>221</v>
      </c>
    </row>
    <row r="246" spans="1:18" x14ac:dyDescent="0.35">
      <c r="A246" s="2" t="s">
        <v>303</v>
      </c>
      <c r="B246" s="2" t="s">
        <v>304</v>
      </c>
      <c r="C246">
        <v>0.26681500000000002</v>
      </c>
      <c r="D246">
        <v>32.740499999999997</v>
      </c>
      <c r="E246">
        <v>18.629799999999999</v>
      </c>
      <c r="F246">
        <v>8.1143400000000004E-2</v>
      </c>
      <c r="G246" t="s">
        <v>629</v>
      </c>
      <c r="H246" t="s">
        <v>629</v>
      </c>
      <c r="P246" t="s">
        <v>629</v>
      </c>
      <c r="R246">
        <v>222</v>
      </c>
    </row>
    <row r="247" spans="1:18" x14ac:dyDescent="0.35">
      <c r="A247" s="2" t="s">
        <v>303</v>
      </c>
      <c r="B247" s="2" t="s">
        <v>305</v>
      </c>
      <c r="C247">
        <v>0.124415</v>
      </c>
      <c r="D247">
        <v>16.366499999999998</v>
      </c>
      <c r="E247">
        <v>9.2988400000000002</v>
      </c>
      <c r="F247">
        <v>2.98765E-2</v>
      </c>
      <c r="G247" t="s">
        <v>629</v>
      </c>
      <c r="H247" t="s">
        <v>629</v>
      </c>
      <c r="P247" t="s">
        <v>629</v>
      </c>
      <c r="R247">
        <v>223</v>
      </c>
    </row>
    <row r="248" spans="1:18" x14ac:dyDescent="0.35">
      <c r="A248" s="2" t="s">
        <v>303</v>
      </c>
      <c r="B248" s="2" t="s">
        <v>306</v>
      </c>
      <c r="C248">
        <v>8.0927200000000005E-2</v>
      </c>
      <c r="D248">
        <v>8.7954899999999991</v>
      </c>
      <c r="E248">
        <v>6.86172</v>
      </c>
      <c r="F248">
        <v>1.6301300000000001E-2</v>
      </c>
      <c r="G248" t="s">
        <v>629</v>
      </c>
      <c r="H248" t="s">
        <v>629</v>
      </c>
      <c r="P248" t="s">
        <v>629</v>
      </c>
      <c r="R248">
        <v>224</v>
      </c>
    </row>
    <row r="249" spans="1:18" x14ac:dyDescent="0.35">
      <c r="A249" s="2" t="s">
        <v>307</v>
      </c>
      <c r="B249" s="2" t="s">
        <v>308</v>
      </c>
      <c r="C249">
        <v>9.9570900000000004E-2</v>
      </c>
      <c r="D249">
        <v>10.8744</v>
      </c>
      <c r="E249">
        <v>8.01647</v>
      </c>
      <c r="F249">
        <v>2.21815E-2</v>
      </c>
      <c r="G249" t="s">
        <v>626</v>
      </c>
      <c r="H249" t="s">
        <v>629</v>
      </c>
      <c r="P249" t="s">
        <v>629</v>
      </c>
      <c r="R249">
        <v>225</v>
      </c>
    </row>
    <row r="250" spans="1:18" x14ac:dyDescent="0.35">
      <c r="A250" s="2" t="s">
        <v>309</v>
      </c>
      <c r="B250" s="2" t="s">
        <v>310</v>
      </c>
      <c r="C250">
        <v>0.105653</v>
      </c>
      <c r="D250">
        <v>3.9904899999999999</v>
      </c>
      <c r="E250">
        <v>6.9387299999999996</v>
      </c>
      <c r="F250">
        <v>8.1872300000000004E-4</v>
      </c>
      <c r="G250" t="s">
        <v>626</v>
      </c>
      <c r="H250" t="s">
        <v>629</v>
      </c>
      <c r="P250" t="s">
        <v>629</v>
      </c>
      <c r="R250">
        <v>226</v>
      </c>
    </row>
    <row r="251" spans="1:18" x14ac:dyDescent="0.35">
      <c r="A251" s="2" t="s">
        <v>311</v>
      </c>
      <c r="B251" s="2" t="s">
        <v>312</v>
      </c>
      <c r="C251">
        <v>6.3E-2</v>
      </c>
      <c r="D251">
        <v>14.039899999999999</v>
      </c>
      <c r="E251">
        <v>0</v>
      </c>
      <c r="F251">
        <v>1.54191E-2</v>
      </c>
      <c r="G251" t="s">
        <v>626</v>
      </c>
      <c r="H251" t="s">
        <v>629</v>
      </c>
      <c r="P251" t="s">
        <v>629</v>
      </c>
      <c r="R251">
        <v>227</v>
      </c>
    </row>
    <row r="252" spans="1:18" x14ac:dyDescent="0.35">
      <c r="A252" s="2" t="s">
        <v>577</v>
      </c>
      <c r="B252" s="2" t="s">
        <v>935</v>
      </c>
      <c r="C252" t="s">
        <v>1155</v>
      </c>
      <c r="D252" t="s">
        <v>1155</v>
      </c>
      <c r="E252" t="s">
        <v>1155</v>
      </c>
      <c r="F252" t="s">
        <v>1155</v>
      </c>
      <c r="G252" t="s">
        <v>1156</v>
      </c>
      <c r="H252" t="s">
        <v>1156</v>
      </c>
      <c r="P252" t="s">
        <v>1157</v>
      </c>
      <c r="R252">
        <v>227</v>
      </c>
    </row>
    <row r="253" spans="1:18" x14ac:dyDescent="0.35">
      <c r="A253" s="2" t="s">
        <v>610</v>
      </c>
      <c r="B253" s="2" t="s">
        <v>611</v>
      </c>
      <c r="C253">
        <v>0.37996400000000002</v>
      </c>
      <c r="D253">
        <v>69</v>
      </c>
      <c r="E253">
        <v>8.9999599999999997</v>
      </c>
      <c r="F253">
        <v>0.12</v>
      </c>
      <c r="G253" t="s">
        <v>629</v>
      </c>
      <c r="H253" t="s">
        <v>629</v>
      </c>
      <c r="P253" t="s">
        <v>629</v>
      </c>
      <c r="R253">
        <v>228</v>
      </c>
    </row>
    <row r="254" spans="1:18" x14ac:dyDescent="0.35">
      <c r="A254" s="2" t="s">
        <v>610</v>
      </c>
      <c r="B254" s="2" t="s">
        <v>612</v>
      </c>
      <c r="C254">
        <v>6.0000499999999998E-2</v>
      </c>
      <c r="D254">
        <v>3</v>
      </c>
      <c r="E254">
        <v>6</v>
      </c>
      <c r="F254">
        <v>0</v>
      </c>
      <c r="G254" t="s">
        <v>629</v>
      </c>
      <c r="H254" t="s">
        <v>629</v>
      </c>
      <c r="P254" t="s">
        <v>629</v>
      </c>
      <c r="R254">
        <v>229</v>
      </c>
    </row>
    <row r="255" spans="1:18" x14ac:dyDescent="0.35">
      <c r="A255" s="2" t="s">
        <v>313</v>
      </c>
      <c r="B255" s="2" t="s">
        <v>314</v>
      </c>
      <c r="C255">
        <v>4.8787299999999999E-2</v>
      </c>
      <c r="D255">
        <v>5.4117600000000001</v>
      </c>
      <c r="E255">
        <v>8.4592799999999997</v>
      </c>
      <c r="F255">
        <v>1.6874800000000001E-3</v>
      </c>
      <c r="G255" t="s">
        <v>626</v>
      </c>
      <c r="H255" t="s">
        <v>629</v>
      </c>
      <c r="P255" t="s">
        <v>629</v>
      </c>
      <c r="R255">
        <v>230</v>
      </c>
    </row>
    <row r="256" spans="1:18" x14ac:dyDescent="0.35">
      <c r="A256" s="2" t="s">
        <v>315</v>
      </c>
      <c r="B256" s="2" t="s">
        <v>316</v>
      </c>
      <c r="C256">
        <v>0.28119699999999997</v>
      </c>
      <c r="D256">
        <v>10.811500000000001</v>
      </c>
      <c r="E256">
        <v>17.2958</v>
      </c>
      <c r="F256">
        <v>1.6792899999999999E-2</v>
      </c>
      <c r="G256" t="s">
        <v>629</v>
      </c>
      <c r="H256" t="s">
        <v>629</v>
      </c>
      <c r="P256" t="s">
        <v>629</v>
      </c>
      <c r="R256">
        <v>231</v>
      </c>
    </row>
    <row r="257" spans="1:18" x14ac:dyDescent="0.35">
      <c r="A257" s="2" t="s">
        <v>315</v>
      </c>
      <c r="B257" s="2" t="s">
        <v>317</v>
      </c>
      <c r="C257">
        <v>4.7424000000000001E-2</v>
      </c>
      <c r="D257">
        <v>9.3826699999999992</v>
      </c>
      <c r="E257">
        <v>0.77022000000000002</v>
      </c>
      <c r="F257">
        <v>2.9309499999999999E-2</v>
      </c>
      <c r="G257" t="s">
        <v>629</v>
      </c>
      <c r="H257" t="s">
        <v>629</v>
      </c>
      <c r="P257" t="s">
        <v>629</v>
      </c>
      <c r="R257">
        <v>232</v>
      </c>
    </row>
    <row r="258" spans="1:18" x14ac:dyDescent="0.35">
      <c r="A258" s="2" t="s">
        <v>315</v>
      </c>
      <c r="B258" s="2" t="s">
        <v>318</v>
      </c>
      <c r="C258">
        <v>7.4687000000000003E-2</v>
      </c>
      <c r="D258">
        <v>5.5582599999999998</v>
      </c>
      <c r="E258">
        <v>9.7269799999999993</v>
      </c>
      <c r="F258">
        <v>0</v>
      </c>
      <c r="G258" t="s">
        <v>629</v>
      </c>
      <c r="H258" t="s">
        <v>629</v>
      </c>
      <c r="P258" t="s">
        <v>629</v>
      </c>
      <c r="R258">
        <v>233</v>
      </c>
    </row>
    <row r="259" spans="1:18" x14ac:dyDescent="0.35">
      <c r="A259" s="2" t="s">
        <v>315</v>
      </c>
      <c r="B259" s="2" t="s">
        <v>319</v>
      </c>
      <c r="C259">
        <v>0.32676300000000003</v>
      </c>
      <c r="D259">
        <v>13.4794</v>
      </c>
      <c r="E259">
        <v>17.034400000000002</v>
      </c>
      <c r="F259">
        <v>2.4461500000000001E-2</v>
      </c>
      <c r="G259" t="s">
        <v>629</v>
      </c>
      <c r="H259" t="s">
        <v>629</v>
      </c>
      <c r="P259" t="s">
        <v>629</v>
      </c>
      <c r="R259">
        <v>234</v>
      </c>
    </row>
    <row r="260" spans="1:18" x14ac:dyDescent="0.35">
      <c r="A260" s="2" t="s">
        <v>505</v>
      </c>
      <c r="B260" s="2" t="s">
        <v>506</v>
      </c>
      <c r="C260">
        <v>0</v>
      </c>
      <c r="D260">
        <v>0</v>
      </c>
      <c r="E260">
        <v>0</v>
      </c>
      <c r="F260">
        <v>0</v>
      </c>
      <c r="G260" t="s">
        <v>626</v>
      </c>
      <c r="H260" t="s">
        <v>626</v>
      </c>
      <c r="P260" t="s">
        <v>1157</v>
      </c>
      <c r="R260">
        <v>234</v>
      </c>
    </row>
    <row r="261" spans="1:18" x14ac:dyDescent="0.35">
      <c r="A261" s="2" t="s">
        <v>320</v>
      </c>
      <c r="B261" s="2" t="s">
        <v>321</v>
      </c>
      <c r="C261">
        <v>9.8777000000000004E-2</v>
      </c>
      <c r="D261">
        <v>7.7646699999999997</v>
      </c>
      <c r="E261">
        <v>12.1258</v>
      </c>
      <c r="F261">
        <v>2.6072700000000001E-3</v>
      </c>
      <c r="G261" t="s">
        <v>629</v>
      </c>
      <c r="H261" t="s">
        <v>629</v>
      </c>
      <c r="P261" t="s">
        <v>629</v>
      </c>
      <c r="R261">
        <v>235</v>
      </c>
    </row>
    <row r="262" spans="1:18" x14ac:dyDescent="0.35">
      <c r="A262" s="2" t="s">
        <v>320</v>
      </c>
      <c r="B262" s="2" t="s">
        <v>322</v>
      </c>
      <c r="C262">
        <v>9.0338500000000002E-2</v>
      </c>
      <c r="D262">
        <v>9.3109400000000004</v>
      </c>
      <c r="E262">
        <v>9.4433199999999999</v>
      </c>
      <c r="F262">
        <v>1.28422E-2</v>
      </c>
      <c r="G262" t="s">
        <v>629</v>
      </c>
      <c r="H262" t="s">
        <v>629</v>
      </c>
      <c r="P262" t="s">
        <v>629</v>
      </c>
      <c r="R262">
        <v>236</v>
      </c>
    </row>
    <row r="263" spans="1:18" x14ac:dyDescent="0.35">
      <c r="A263" s="2" t="s">
        <v>323</v>
      </c>
      <c r="B263" s="2" t="s">
        <v>326</v>
      </c>
      <c r="C263">
        <v>0</v>
      </c>
      <c r="D263">
        <v>0</v>
      </c>
      <c r="E263">
        <v>0</v>
      </c>
      <c r="F263">
        <v>0</v>
      </c>
      <c r="G263" t="s">
        <v>626</v>
      </c>
      <c r="H263" t="s">
        <v>626</v>
      </c>
      <c r="P263" t="s">
        <v>1157</v>
      </c>
      <c r="R263">
        <v>236</v>
      </c>
    </row>
    <row r="264" spans="1:18" x14ac:dyDescent="0.35">
      <c r="A264" s="2" t="s">
        <v>323</v>
      </c>
      <c r="B264" s="2" t="s">
        <v>325</v>
      </c>
      <c r="C264">
        <v>0</v>
      </c>
      <c r="D264">
        <v>0</v>
      </c>
      <c r="E264">
        <v>0</v>
      </c>
      <c r="F264">
        <v>0</v>
      </c>
      <c r="G264" t="s">
        <v>626</v>
      </c>
      <c r="H264" t="s">
        <v>626</v>
      </c>
      <c r="P264" t="s">
        <v>1157</v>
      </c>
      <c r="R264">
        <v>236</v>
      </c>
    </row>
    <row r="265" spans="1:18" x14ac:dyDescent="0.35">
      <c r="A265" s="2" t="s">
        <v>323</v>
      </c>
      <c r="B265" s="2" t="s">
        <v>324</v>
      </c>
      <c r="C265">
        <v>0.16489300000000001</v>
      </c>
      <c r="D265">
        <v>4.5846900000000002</v>
      </c>
      <c r="E265">
        <v>12.072900000000001</v>
      </c>
      <c r="F265">
        <v>0</v>
      </c>
      <c r="G265" t="s">
        <v>629</v>
      </c>
      <c r="H265" t="s">
        <v>629</v>
      </c>
      <c r="P265" t="s">
        <v>629</v>
      </c>
      <c r="R265">
        <v>237</v>
      </c>
    </row>
    <row r="266" spans="1:18" x14ac:dyDescent="0.35">
      <c r="A266" s="2" t="s">
        <v>327</v>
      </c>
      <c r="B266" s="2" t="s">
        <v>328</v>
      </c>
      <c r="C266">
        <v>0.17915</v>
      </c>
      <c r="D266">
        <v>33.172699999999999</v>
      </c>
      <c r="E266">
        <v>8.7042999999999999</v>
      </c>
      <c r="F266">
        <v>5.2341699999999998E-2</v>
      </c>
      <c r="G266" t="s">
        <v>629</v>
      </c>
      <c r="H266" t="s">
        <v>629</v>
      </c>
      <c r="P266" t="s">
        <v>629</v>
      </c>
      <c r="R266">
        <v>238</v>
      </c>
    </row>
    <row r="267" spans="1:18" x14ac:dyDescent="0.35">
      <c r="A267" s="2" t="s">
        <v>329</v>
      </c>
      <c r="B267" s="2" t="s">
        <v>330</v>
      </c>
      <c r="C267">
        <v>8.0297199999999999E-2</v>
      </c>
      <c r="D267">
        <v>14.1769</v>
      </c>
      <c r="E267">
        <v>7.3720299999999996</v>
      </c>
      <c r="F267">
        <v>1.0554900000000001E-2</v>
      </c>
      <c r="G267" t="s">
        <v>629</v>
      </c>
      <c r="H267" t="s">
        <v>629</v>
      </c>
      <c r="P267" t="s">
        <v>629</v>
      </c>
      <c r="R267">
        <v>239</v>
      </c>
    </row>
    <row r="268" spans="1:18" x14ac:dyDescent="0.35">
      <c r="A268" s="2" t="s">
        <v>331</v>
      </c>
      <c r="B268" s="2" t="s">
        <v>332</v>
      </c>
      <c r="C268">
        <v>0.16564599999999999</v>
      </c>
      <c r="D268">
        <v>7.7410500000000004</v>
      </c>
      <c r="E268">
        <v>17.8062</v>
      </c>
      <c r="F268">
        <v>7.8957100000000002E-3</v>
      </c>
      <c r="G268" t="s">
        <v>626</v>
      </c>
      <c r="H268" t="s">
        <v>629</v>
      </c>
      <c r="P268" t="s">
        <v>629</v>
      </c>
      <c r="R268">
        <v>240</v>
      </c>
    </row>
    <row r="269" spans="1:18" x14ac:dyDescent="0.35">
      <c r="A269" s="2" t="s">
        <v>331</v>
      </c>
      <c r="B269" s="2" t="s">
        <v>333</v>
      </c>
      <c r="C269">
        <v>0.17843899999999999</v>
      </c>
      <c r="D269">
        <v>10.2507</v>
      </c>
      <c r="E269">
        <v>18.940899999999999</v>
      </c>
      <c r="F269">
        <v>1.3635100000000001E-2</v>
      </c>
      <c r="G269" t="s">
        <v>626</v>
      </c>
      <c r="H269" t="s">
        <v>629</v>
      </c>
      <c r="P269" t="s">
        <v>629</v>
      </c>
      <c r="R269">
        <v>241</v>
      </c>
    </row>
    <row r="270" spans="1:18" x14ac:dyDescent="0.35">
      <c r="A270" s="2" t="s">
        <v>331</v>
      </c>
      <c r="B270" s="2" t="s">
        <v>334</v>
      </c>
      <c r="C270">
        <v>9.7374799999999997E-2</v>
      </c>
      <c r="D270">
        <v>8.1086200000000002</v>
      </c>
      <c r="E270">
        <v>11.9603</v>
      </c>
      <c r="F270">
        <v>7.3325999999999999E-3</v>
      </c>
      <c r="G270" t="s">
        <v>626</v>
      </c>
      <c r="H270" t="s">
        <v>629</v>
      </c>
      <c r="P270" t="s">
        <v>629</v>
      </c>
      <c r="R270">
        <v>242</v>
      </c>
    </row>
    <row r="271" spans="1:18" x14ac:dyDescent="0.35">
      <c r="A271" s="2" t="s">
        <v>331</v>
      </c>
      <c r="B271" s="2" t="s">
        <v>335</v>
      </c>
      <c r="C271">
        <v>0.17791899999999999</v>
      </c>
      <c r="D271">
        <v>13.509</v>
      </c>
      <c r="E271">
        <v>17.631799999999998</v>
      </c>
      <c r="F271">
        <v>2.58747E-2</v>
      </c>
      <c r="G271" t="s">
        <v>626</v>
      </c>
      <c r="H271" t="s">
        <v>629</v>
      </c>
      <c r="P271" t="s">
        <v>629</v>
      </c>
      <c r="R271">
        <v>243</v>
      </c>
    </row>
    <row r="272" spans="1:18" x14ac:dyDescent="0.35">
      <c r="A272" s="2" t="s">
        <v>331</v>
      </c>
      <c r="B272" s="2" t="s">
        <v>336</v>
      </c>
      <c r="C272">
        <v>0.14236199999999999</v>
      </c>
      <c r="D272">
        <v>4.66594</v>
      </c>
      <c r="E272">
        <v>16.207999999999998</v>
      </c>
      <c r="F272">
        <v>1.14135E-4</v>
      </c>
      <c r="G272" t="s">
        <v>626</v>
      </c>
      <c r="H272" t="s">
        <v>629</v>
      </c>
      <c r="P272" t="s">
        <v>629</v>
      </c>
      <c r="R272">
        <v>244</v>
      </c>
    </row>
    <row r="273" spans="1:18" x14ac:dyDescent="0.35">
      <c r="A273" s="2" t="s">
        <v>331</v>
      </c>
      <c r="B273" s="2" t="s">
        <v>337</v>
      </c>
      <c r="C273">
        <v>8.3113199999999998E-2</v>
      </c>
      <c r="D273">
        <v>7.2365300000000001</v>
      </c>
      <c r="E273">
        <v>12.209099999999999</v>
      </c>
      <c r="F273">
        <v>3.6719600000000002E-3</v>
      </c>
      <c r="G273" t="s">
        <v>626</v>
      </c>
      <c r="H273" t="s">
        <v>629</v>
      </c>
      <c r="P273" t="s">
        <v>629</v>
      </c>
      <c r="R273">
        <v>245</v>
      </c>
    </row>
    <row r="274" spans="1:18" x14ac:dyDescent="0.35">
      <c r="A274" s="2" t="s">
        <v>331</v>
      </c>
      <c r="B274" s="2" t="s">
        <v>338</v>
      </c>
      <c r="C274">
        <v>0.15954399999999999</v>
      </c>
      <c r="D274">
        <v>7.2332999999999998</v>
      </c>
      <c r="E274">
        <v>17.635999999999999</v>
      </c>
      <c r="F274">
        <v>6.6049200000000002E-3</v>
      </c>
      <c r="G274" t="s">
        <v>626</v>
      </c>
      <c r="H274" t="s">
        <v>629</v>
      </c>
      <c r="P274" t="s">
        <v>629</v>
      </c>
      <c r="R274">
        <v>246</v>
      </c>
    </row>
    <row r="275" spans="1:18" x14ac:dyDescent="0.35">
      <c r="A275" s="2" t="s">
        <v>331</v>
      </c>
      <c r="B275" s="2" t="s">
        <v>339</v>
      </c>
      <c r="C275">
        <v>0.19189700000000001</v>
      </c>
      <c r="D275">
        <v>19.423500000000001</v>
      </c>
      <c r="E275">
        <v>8.8997499999999992</v>
      </c>
      <c r="F275">
        <v>6.9448600000000002E-4</v>
      </c>
      <c r="G275" t="s">
        <v>626</v>
      </c>
      <c r="H275" t="s">
        <v>629</v>
      </c>
      <c r="P275" t="s">
        <v>629</v>
      </c>
      <c r="R275">
        <v>247</v>
      </c>
    </row>
    <row r="276" spans="1:18" x14ac:dyDescent="0.35">
      <c r="A276" s="2" t="s">
        <v>331</v>
      </c>
      <c r="B276" s="2" t="s">
        <v>340</v>
      </c>
      <c r="C276">
        <v>0.16602</v>
      </c>
      <c r="D276">
        <v>8.3610100000000003</v>
      </c>
      <c r="E276">
        <v>17.722799999999999</v>
      </c>
      <c r="F276">
        <v>9.8790400000000004E-3</v>
      </c>
      <c r="G276" t="s">
        <v>626</v>
      </c>
      <c r="H276" t="s">
        <v>629</v>
      </c>
      <c r="P276" t="s">
        <v>629</v>
      </c>
      <c r="R276">
        <v>248</v>
      </c>
    </row>
    <row r="277" spans="1:18" x14ac:dyDescent="0.35">
      <c r="A277" s="2" t="s">
        <v>331</v>
      </c>
      <c r="B277" s="2" t="s">
        <v>341</v>
      </c>
      <c r="C277">
        <v>0.10316400000000001</v>
      </c>
      <c r="D277">
        <v>7.2504999999999997</v>
      </c>
      <c r="E277">
        <v>7.72159</v>
      </c>
      <c r="F277">
        <v>1.2515099999999999E-2</v>
      </c>
      <c r="G277" t="s">
        <v>626</v>
      </c>
      <c r="H277" t="s">
        <v>629</v>
      </c>
      <c r="P277" t="s">
        <v>629</v>
      </c>
      <c r="R277">
        <v>249</v>
      </c>
    </row>
    <row r="278" spans="1:18" x14ac:dyDescent="0.35">
      <c r="A278" s="2" t="s">
        <v>331</v>
      </c>
      <c r="B278" s="2" t="s">
        <v>342</v>
      </c>
      <c r="C278">
        <v>0.112161</v>
      </c>
      <c r="D278">
        <v>6.2254100000000001</v>
      </c>
      <c r="E278">
        <v>13.988899999999999</v>
      </c>
      <c r="F278">
        <v>2.4358600000000002E-3</v>
      </c>
      <c r="G278" t="s">
        <v>626</v>
      </c>
      <c r="H278" t="s">
        <v>629</v>
      </c>
      <c r="P278" t="s">
        <v>629</v>
      </c>
      <c r="R278">
        <v>250</v>
      </c>
    </row>
    <row r="279" spans="1:18" x14ac:dyDescent="0.35">
      <c r="A279" s="2" t="s">
        <v>331</v>
      </c>
      <c r="B279" s="2" t="s">
        <v>343</v>
      </c>
      <c r="C279">
        <v>0.172538</v>
      </c>
      <c r="D279">
        <v>7.0602799999999997</v>
      </c>
      <c r="E279">
        <v>19.755099999999999</v>
      </c>
      <c r="F279">
        <v>3.8058100000000002E-3</v>
      </c>
      <c r="G279" t="s">
        <v>626</v>
      </c>
      <c r="H279" t="s">
        <v>629</v>
      </c>
      <c r="P279" t="s">
        <v>629</v>
      </c>
      <c r="R279">
        <v>251</v>
      </c>
    </row>
    <row r="280" spans="1:18" x14ac:dyDescent="0.35">
      <c r="A280" s="2" t="s">
        <v>331</v>
      </c>
      <c r="B280" s="2" t="s">
        <v>344</v>
      </c>
      <c r="C280">
        <v>0.21429699999999999</v>
      </c>
      <c r="D280">
        <v>30.677800000000001</v>
      </c>
      <c r="E280">
        <v>7.6912599999999998</v>
      </c>
      <c r="F280">
        <v>7.5377999999999999E-3</v>
      </c>
      <c r="G280" t="s">
        <v>626</v>
      </c>
      <c r="H280" t="s">
        <v>629</v>
      </c>
      <c r="P280" t="s">
        <v>629</v>
      </c>
      <c r="R280">
        <v>252</v>
      </c>
    </row>
    <row r="281" spans="1:18" x14ac:dyDescent="0.35">
      <c r="A281" s="2" t="s">
        <v>331</v>
      </c>
      <c r="B281" s="2" t="s">
        <v>345</v>
      </c>
      <c r="C281">
        <v>0.20363400000000001</v>
      </c>
      <c r="D281">
        <v>12.813000000000001</v>
      </c>
      <c r="E281">
        <v>20.029800000000002</v>
      </c>
      <c r="F281">
        <v>1.8834199999999999E-2</v>
      </c>
      <c r="G281" t="s">
        <v>626</v>
      </c>
      <c r="H281" t="s">
        <v>629</v>
      </c>
      <c r="P281" t="s">
        <v>629</v>
      </c>
      <c r="R281">
        <v>253</v>
      </c>
    </row>
    <row r="282" spans="1:18" x14ac:dyDescent="0.35">
      <c r="A282" s="2" t="s">
        <v>331</v>
      </c>
      <c r="B282" s="2" t="s">
        <v>346</v>
      </c>
      <c r="C282">
        <v>4.1097000000000002E-2</v>
      </c>
      <c r="D282">
        <v>1.95496</v>
      </c>
      <c r="E282">
        <v>0.16048200000000001</v>
      </c>
      <c r="F282">
        <v>5.8674799999999996E-3</v>
      </c>
      <c r="G282" t="s">
        <v>626</v>
      </c>
      <c r="H282" t="s">
        <v>629</v>
      </c>
      <c r="P282" t="s">
        <v>629</v>
      </c>
      <c r="R282">
        <v>254</v>
      </c>
    </row>
    <row r="283" spans="1:18" x14ac:dyDescent="0.35">
      <c r="A283" s="2" t="s">
        <v>331</v>
      </c>
      <c r="B283" s="2" t="s">
        <v>347</v>
      </c>
      <c r="C283">
        <v>0.17497199999999999</v>
      </c>
      <c r="D283">
        <v>8.6506100000000004</v>
      </c>
      <c r="E283">
        <v>19.280899999999999</v>
      </c>
      <c r="F283">
        <v>8.6742099999999999E-3</v>
      </c>
      <c r="G283" t="s">
        <v>626</v>
      </c>
      <c r="H283" t="s">
        <v>629</v>
      </c>
      <c r="P283" t="s">
        <v>629</v>
      </c>
      <c r="R283">
        <v>255</v>
      </c>
    </row>
    <row r="284" spans="1:18" x14ac:dyDescent="0.35">
      <c r="A284" s="2" t="s">
        <v>331</v>
      </c>
      <c r="B284" s="2" t="s">
        <v>348</v>
      </c>
      <c r="C284">
        <v>0.18393399999999999</v>
      </c>
      <c r="D284">
        <v>9.0730400000000007</v>
      </c>
      <c r="E284">
        <v>19.715800000000002</v>
      </c>
      <c r="F284">
        <v>9.2606900000000002E-3</v>
      </c>
      <c r="G284" t="s">
        <v>626</v>
      </c>
      <c r="H284" t="s">
        <v>629</v>
      </c>
      <c r="P284" t="s">
        <v>629</v>
      </c>
      <c r="R284">
        <v>256</v>
      </c>
    </row>
    <row r="285" spans="1:18" x14ac:dyDescent="0.35">
      <c r="A285" s="2" t="s">
        <v>349</v>
      </c>
      <c r="B285" s="2" t="s">
        <v>350</v>
      </c>
      <c r="C285">
        <v>0.14860899999999999</v>
      </c>
      <c r="D285">
        <v>12.711399999999999</v>
      </c>
      <c r="E285">
        <v>14.646000000000001</v>
      </c>
      <c r="F285">
        <v>2.6554700000000001E-2</v>
      </c>
      <c r="G285" t="s">
        <v>629</v>
      </c>
      <c r="H285" t="s">
        <v>629</v>
      </c>
      <c r="P285" t="s">
        <v>629</v>
      </c>
      <c r="R285">
        <v>257</v>
      </c>
    </row>
    <row r="286" spans="1:18" x14ac:dyDescent="0.35">
      <c r="A286" s="2" t="s">
        <v>349</v>
      </c>
      <c r="B286" s="2" t="s">
        <v>351</v>
      </c>
      <c r="C286">
        <v>7.0094900000000002E-2</v>
      </c>
      <c r="D286">
        <v>66.059299999999993</v>
      </c>
      <c r="E286">
        <v>6.7919600000000004</v>
      </c>
      <c r="F286">
        <v>4.59313E-3</v>
      </c>
      <c r="G286" t="s">
        <v>629</v>
      </c>
      <c r="H286" t="s">
        <v>629</v>
      </c>
      <c r="P286" t="s">
        <v>629</v>
      </c>
      <c r="R286">
        <v>258</v>
      </c>
    </row>
    <row r="287" spans="1:18" x14ac:dyDescent="0.35">
      <c r="A287" s="2" t="s">
        <v>349</v>
      </c>
      <c r="B287" s="2" t="s">
        <v>352</v>
      </c>
      <c r="C287">
        <v>0.157391</v>
      </c>
      <c r="D287">
        <v>10.773899999999999</v>
      </c>
      <c r="E287">
        <v>16.421199999999999</v>
      </c>
      <c r="F287">
        <v>1.9914399999999999E-2</v>
      </c>
      <c r="G287" t="s">
        <v>629</v>
      </c>
      <c r="H287" t="s">
        <v>629</v>
      </c>
      <c r="P287" t="s">
        <v>629</v>
      </c>
      <c r="R287">
        <v>259</v>
      </c>
    </row>
    <row r="288" spans="1:18" x14ac:dyDescent="0.35">
      <c r="A288" s="2" t="s">
        <v>349</v>
      </c>
      <c r="B288" s="2" t="s">
        <v>354</v>
      </c>
      <c r="C288">
        <v>0.201567</v>
      </c>
      <c r="D288">
        <v>17.6677</v>
      </c>
      <c r="E288">
        <v>18.795400000000001</v>
      </c>
      <c r="F288">
        <v>3.54195E-2</v>
      </c>
      <c r="G288" t="s">
        <v>629</v>
      </c>
      <c r="H288" t="s">
        <v>629</v>
      </c>
      <c r="P288" t="s">
        <v>629</v>
      </c>
      <c r="R288">
        <v>260</v>
      </c>
    </row>
    <row r="289" spans="1:18" x14ac:dyDescent="0.35">
      <c r="A289" s="2" t="s">
        <v>349</v>
      </c>
      <c r="B289" s="2" t="s">
        <v>353</v>
      </c>
      <c r="C289">
        <v>0.18143599999999999</v>
      </c>
      <c r="D289">
        <v>8.4131199999999993</v>
      </c>
      <c r="E289">
        <v>17.644400000000001</v>
      </c>
      <c r="F289">
        <v>1.001E-2</v>
      </c>
      <c r="G289" t="s">
        <v>629</v>
      </c>
      <c r="H289" t="s">
        <v>629</v>
      </c>
      <c r="P289" t="s">
        <v>629</v>
      </c>
      <c r="R289">
        <v>261</v>
      </c>
    </row>
    <row r="290" spans="1:18" x14ac:dyDescent="0.35">
      <c r="A290" s="2" t="s">
        <v>355</v>
      </c>
      <c r="B290" s="2" t="s">
        <v>356</v>
      </c>
      <c r="C290">
        <v>0.446218</v>
      </c>
      <c r="D290">
        <v>91.055099999999996</v>
      </c>
      <c r="E290">
        <v>7.2580299999999998</v>
      </c>
      <c r="F290">
        <v>0.12689</v>
      </c>
      <c r="G290" t="s">
        <v>626</v>
      </c>
      <c r="H290" t="s">
        <v>629</v>
      </c>
      <c r="P290" t="s">
        <v>629</v>
      </c>
      <c r="R290">
        <v>262</v>
      </c>
    </row>
    <row r="291" spans="1:18" x14ac:dyDescent="0.35">
      <c r="A291" s="2" t="s">
        <v>355</v>
      </c>
      <c r="B291" s="2" t="s">
        <v>358</v>
      </c>
      <c r="C291">
        <v>0.119091</v>
      </c>
      <c r="D291">
        <v>21.518799999999999</v>
      </c>
      <c r="E291">
        <v>13.087899999999999</v>
      </c>
      <c r="F291">
        <v>1.01069E-2</v>
      </c>
      <c r="G291" t="s">
        <v>626</v>
      </c>
      <c r="H291" t="s">
        <v>629</v>
      </c>
      <c r="P291" t="s">
        <v>629</v>
      </c>
      <c r="R291">
        <v>263</v>
      </c>
    </row>
    <row r="292" spans="1:18" x14ac:dyDescent="0.35">
      <c r="A292" s="2" t="s">
        <v>355</v>
      </c>
      <c r="B292" s="2" t="s">
        <v>357</v>
      </c>
      <c r="C292">
        <v>0.156776</v>
      </c>
      <c r="D292">
        <v>32.594999999999999</v>
      </c>
      <c r="E292">
        <v>10.5375</v>
      </c>
      <c r="F292">
        <v>5.2939699999999999E-2</v>
      </c>
      <c r="G292" t="s">
        <v>626</v>
      </c>
      <c r="H292" t="s">
        <v>629</v>
      </c>
      <c r="P292" t="s">
        <v>629</v>
      </c>
      <c r="R292">
        <v>264</v>
      </c>
    </row>
    <row r="293" spans="1:18" x14ac:dyDescent="0.35">
      <c r="A293" s="2" t="s">
        <v>359</v>
      </c>
      <c r="B293" s="2" t="s">
        <v>360</v>
      </c>
      <c r="C293">
        <v>0.37932700000000003</v>
      </c>
      <c r="D293">
        <v>60.7012</v>
      </c>
      <c r="E293">
        <v>3.9838399999999998</v>
      </c>
      <c r="F293">
        <v>2.1030699999999999E-2</v>
      </c>
      <c r="G293" t="s">
        <v>629</v>
      </c>
      <c r="H293" t="s">
        <v>629</v>
      </c>
      <c r="P293" t="s">
        <v>629</v>
      </c>
      <c r="R293">
        <v>265</v>
      </c>
    </row>
    <row r="294" spans="1:18" x14ac:dyDescent="0.35">
      <c r="A294" s="2" t="s">
        <v>230</v>
      </c>
      <c r="B294" s="2" t="s">
        <v>231</v>
      </c>
      <c r="C294">
        <v>0.12286900000000001</v>
      </c>
      <c r="D294">
        <v>21.223800000000001</v>
      </c>
      <c r="E294">
        <v>10.0024</v>
      </c>
      <c r="F294">
        <v>4.6153800000000002E-2</v>
      </c>
      <c r="G294" t="s">
        <v>626</v>
      </c>
      <c r="H294" t="s">
        <v>629</v>
      </c>
      <c r="P294" t="s">
        <v>629</v>
      </c>
      <c r="R294">
        <v>266</v>
      </c>
    </row>
    <row r="295" spans="1:18" x14ac:dyDescent="0.35">
      <c r="A295" s="2" t="s">
        <v>230</v>
      </c>
      <c r="B295" s="2" t="s">
        <v>232</v>
      </c>
      <c r="C295">
        <v>0.18868199999999999</v>
      </c>
      <c r="D295">
        <v>33.7864</v>
      </c>
      <c r="E295">
        <v>11.6959</v>
      </c>
      <c r="F295">
        <v>7.21112E-2</v>
      </c>
      <c r="G295" t="s">
        <v>626</v>
      </c>
      <c r="H295" t="s">
        <v>629</v>
      </c>
      <c r="P295" t="s">
        <v>629</v>
      </c>
      <c r="R295">
        <v>267</v>
      </c>
    </row>
    <row r="296" spans="1:18" x14ac:dyDescent="0.35">
      <c r="A296" s="2" t="s">
        <v>230</v>
      </c>
      <c r="B296" s="2" t="s">
        <v>241</v>
      </c>
      <c r="C296">
        <v>5.2385599999999997E-2</v>
      </c>
      <c r="D296">
        <v>4.7171599999999998</v>
      </c>
      <c r="E296">
        <v>8.2550299999999996</v>
      </c>
      <c r="F296">
        <v>0</v>
      </c>
      <c r="G296" t="s">
        <v>626</v>
      </c>
      <c r="H296" t="s">
        <v>629</v>
      </c>
      <c r="P296" t="s">
        <v>629</v>
      </c>
      <c r="R296">
        <v>268</v>
      </c>
    </row>
    <row r="297" spans="1:18" x14ac:dyDescent="0.35">
      <c r="A297" s="2" t="s">
        <v>230</v>
      </c>
      <c r="B297" s="2" t="s">
        <v>240</v>
      </c>
      <c r="C297">
        <v>8.17277E-2</v>
      </c>
      <c r="D297">
        <v>7.6858599999999999</v>
      </c>
      <c r="E297">
        <v>11.1099</v>
      </c>
      <c r="F297">
        <v>3.2679699999999998E-3</v>
      </c>
      <c r="G297" t="s">
        <v>626</v>
      </c>
      <c r="H297" t="s">
        <v>629</v>
      </c>
      <c r="P297" t="s">
        <v>629</v>
      </c>
      <c r="R297">
        <v>269</v>
      </c>
    </row>
    <row r="298" spans="1:18" x14ac:dyDescent="0.35">
      <c r="A298" s="2" t="s">
        <v>230</v>
      </c>
      <c r="B298" s="2" t="s">
        <v>233</v>
      </c>
      <c r="C298">
        <v>0.119794</v>
      </c>
      <c r="D298">
        <v>17.756699999999999</v>
      </c>
      <c r="E298">
        <v>12.235200000000001</v>
      </c>
      <c r="F298">
        <v>2.50884E-2</v>
      </c>
      <c r="G298" t="s">
        <v>626</v>
      </c>
      <c r="H298" t="s">
        <v>629</v>
      </c>
      <c r="P298" t="s">
        <v>629</v>
      </c>
      <c r="R298">
        <v>270</v>
      </c>
    </row>
    <row r="299" spans="1:18" x14ac:dyDescent="0.35">
      <c r="A299" s="2" t="s">
        <v>230</v>
      </c>
      <c r="B299" s="2" t="s">
        <v>234</v>
      </c>
      <c r="C299">
        <v>0.16432099999999999</v>
      </c>
      <c r="D299">
        <v>6.6789899999999998</v>
      </c>
      <c r="E299">
        <v>18.066299999999998</v>
      </c>
      <c r="F299">
        <v>4.4506299999999997E-3</v>
      </c>
      <c r="G299" t="s">
        <v>626</v>
      </c>
      <c r="H299" t="s">
        <v>629</v>
      </c>
      <c r="P299" t="s">
        <v>629</v>
      </c>
      <c r="R299">
        <v>271</v>
      </c>
    </row>
    <row r="300" spans="1:18" x14ac:dyDescent="0.35">
      <c r="A300" s="2" t="s">
        <v>230</v>
      </c>
      <c r="B300" s="2" t="s">
        <v>235</v>
      </c>
      <c r="C300">
        <v>8.6873199999999998E-2</v>
      </c>
      <c r="D300">
        <v>5.2833800000000002</v>
      </c>
      <c r="E300">
        <v>10.297700000000001</v>
      </c>
      <c r="F300">
        <v>1.4966599999999999E-3</v>
      </c>
      <c r="G300" t="s">
        <v>626</v>
      </c>
      <c r="H300" t="s">
        <v>629</v>
      </c>
      <c r="P300" t="s">
        <v>629</v>
      </c>
      <c r="R300">
        <v>272</v>
      </c>
    </row>
    <row r="301" spans="1:18" x14ac:dyDescent="0.35">
      <c r="A301" s="2" t="s">
        <v>230</v>
      </c>
      <c r="B301" s="2" t="s">
        <v>236</v>
      </c>
      <c r="C301">
        <v>6.2309700000000003E-2</v>
      </c>
      <c r="D301">
        <v>7.0292000000000003</v>
      </c>
      <c r="E301">
        <v>8.0964399999999994</v>
      </c>
      <c r="F301">
        <v>7.2990299999999998E-3</v>
      </c>
      <c r="G301" t="s">
        <v>626</v>
      </c>
      <c r="H301" t="s">
        <v>629</v>
      </c>
      <c r="P301" t="s">
        <v>629</v>
      </c>
      <c r="R301">
        <v>273</v>
      </c>
    </row>
    <row r="302" spans="1:18" x14ac:dyDescent="0.35">
      <c r="A302" s="2" t="s">
        <v>230</v>
      </c>
      <c r="B302" s="2" t="s">
        <v>239</v>
      </c>
      <c r="C302">
        <v>0.13602</v>
      </c>
      <c r="D302">
        <v>17.8172</v>
      </c>
      <c r="E302">
        <v>15.4627</v>
      </c>
      <c r="F302">
        <v>1.62443E-2</v>
      </c>
      <c r="G302" t="s">
        <v>626</v>
      </c>
      <c r="H302" t="s">
        <v>629</v>
      </c>
      <c r="P302" t="s">
        <v>629</v>
      </c>
      <c r="R302">
        <v>274</v>
      </c>
    </row>
    <row r="303" spans="1:18" x14ac:dyDescent="0.35">
      <c r="A303" s="2" t="s">
        <v>230</v>
      </c>
      <c r="B303" s="2" t="s">
        <v>237</v>
      </c>
      <c r="C303">
        <v>9.6355899999999994E-2</v>
      </c>
      <c r="D303">
        <v>14.305099999999999</v>
      </c>
      <c r="E303">
        <v>9.8813600000000008</v>
      </c>
      <c r="F303">
        <v>2.49844E-2</v>
      </c>
      <c r="G303" t="s">
        <v>626</v>
      </c>
      <c r="H303" t="s">
        <v>629</v>
      </c>
      <c r="P303" t="s">
        <v>629</v>
      </c>
      <c r="R303">
        <v>275</v>
      </c>
    </row>
    <row r="304" spans="1:18" x14ac:dyDescent="0.35">
      <c r="A304" s="2" t="s">
        <v>230</v>
      </c>
      <c r="B304" s="2" t="s">
        <v>238</v>
      </c>
      <c r="C304">
        <v>5.4566099999999999E-2</v>
      </c>
      <c r="D304">
        <v>5.7405299999999997</v>
      </c>
      <c r="E304">
        <v>9.2460500000000003</v>
      </c>
      <c r="F304">
        <v>1.3465E-3</v>
      </c>
      <c r="G304" t="s">
        <v>626</v>
      </c>
      <c r="H304" t="s">
        <v>629</v>
      </c>
      <c r="P304" t="s">
        <v>629</v>
      </c>
      <c r="R304">
        <v>276</v>
      </c>
    </row>
    <row r="305" spans="1:18" x14ac:dyDescent="0.35">
      <c r="A305" s="2" t="s">
        <v>124</v>
      </c>
      <c r="B305" s="2" t="s">
        <v>125</v>
      </c>
      <c r="C305">
        <v>3.7278600000000002E-2</v>
      </c>
      <c r="D305">
        <v>4.5623899999999997</v>
      </c>
      <c r="E305">
        <v>7.3893800000000001</v>
      </c>
      <c r="F305">
        <v>0</v>
      </c>
      <c r="G305" t="s">
        <v>629</v>
      </c>
      <c r="H305" t="s">
        <v>629</v>
      </c>
      <c r="P305" t="s">
        <v>629</v>
      </c>
      <c r="R305">
        <v>277</v>
      </c>
    </row>
    <row r="306" spans="1:18" x14ac:dyDescent="0.35">
      <c r="A306" s="2" t="s">
        <v>124</v>
      </c>
      <c r="B306" s="2" t="s">
        <v>126</v>
      </c>
      <c r="C306">
        <v>0.13262699999999999</v>
      </c>
      <c r="D306">
        <v>5.2968799999999998</v>
      </c>
      <c r="E306">
        <v>16.4465</v>
      </c>
      <c r="F306">
        <v>0</v>
      </c>
      <c r="G306" t="s">
        <v>629</v>
      </c>
      <c r="H306" t="s">
        <v>629</v>
      </c>
      <c r="P306" t="s">
        <v>629</v>
      </c>
      <c r="R306">
        <v>278</v>
      </c>
    </row>
    <row r="307" spans="1:18" x14ac:dyDescent="0.35">
      <c r="A307" s="2" t="s">
        <v>124</v>
      </c>
      <c r="B307" s="2" t="s">
        <v>127</v>
      </c>
      <c r="C307">
        <v>0.12912499999999999</v>
      </c>
      <c r="D307">
        <v>5.7100799999999996</v>
      </c>
      <c r="E307">
        <v>15.568</v>
      </c>
      <c r="F307">
        <v>0</v>
      </c>
      <c r="G307" t="s">
        <v>629</v>
      </c>
      <c r="H307" t="s">
        <v>629</v>
      </c>
      <c r="P307" t="s">
        <v>629</v>
      </c>
      <c r="R307">
        <v>279</v>
      </c>
    </row>
    <row r="308" spans="1:18" x14ac:dyDescent="0.35">
      <c r="A308" s="2" t="s">
        <v>515</v>
      </c>
      <c r="B308" s="2" t="s">
        <v>560</v>
      </c>
      <c r="C308">
        <v>0.108458</v>
      </c>
      <c r="D308">
        <v>14.7967</v>
      </c>
      <c r="E308">
        <v>9.7439400000000003</v>
      </c>
      <c r="F308">
        <v>2.6926100000000001E-2</v>
      </c>
      <c r="G308" t="s">
        <v>629</v>
      </c>
      <c r="H308" t="s">
        <v>629</v>
      </c>
      <c r="P308" t="s">
        <v>629</v>
      </c>
      <c r="R308">
        <v>280</v>
      </c>
    </row>
    <row r="309" spans="1:18" x14ac:dyDescent="0.35">
      <c r="A309" s="2" t="s">
        <v>515</v>
      </c>
      <c r="B309" s="2" t="s">
        <v>552</v>
      </c>
      <c r="C309">
        <v>0.36945499999999998</v>
      </c>
      <c r="D309">
        <v>29.792400000000001</v>
      </c>
      <c r="E309">
        <v>11.2516</v>
      </c>
      <c r="F309">
        <v>5.6608699999999995E-4</v>
      </c>
      <c r="G309" t="s">
        <v>626</v>
      </c>
      <c r="H309" t="s">
        <v>629</v>
      </c>
      <c r="P309" t="s">
        <v>629</v>
      </c>
      <c r="R309">
        <v>281</v>
      </c>
    </row>
    <row r="310" spans="1:18" x14ac:dyDescent="0.35">
      <c r="A310" s="2" t="s">
        <v>515</v>
      </c>
      <c r="B310" s="2" t="s">
        <v>551</v>
      </c>
      <c r="C310">
        <v>8.9699000000000001E-2</v>
      </c>
      <c r="D310">
        <v>17.386500000000002</v>
      </c>
      <c r="E310">
        <v>9.9649300000000007</v>
      </c>
      <c r="F310">
        <v>3.2502700000000002E-2</v>
      </c>
      <c r="G310" t="s">
        <v>629</v>
      </c>
      <c r="H310" t="s">
        <v>629</v>
      </c>
      <c r="P310" t="s">
        <v>629</v>
      </c>
      <c r="R310">
        <v>282</v>
      </c>
    </row>
    <row r="311" spans="1:18" x14ac:dyDescent="0.35">
      <c r="A311" s="2" t="s">
        <v>515</v>
      </c>
      <c r="B311" s="2" t="s">
        <v>533</v>
      </c>
      <c r="C311">
        <v>0.166936</v>
      </c>
      <c r="D311">
        <v>8.4305599999999998</v>
      </c>
      <c r="E311">
        <v>18.375</v>
      </c>
      <c r="F311">
        <v>9.2366600000000007E-3</v>
      </c>
      <c r="G311" t="s">
        <v>626</v>
      </c>
      <c r="H311" t="s">
        <v>629</v>
      </c>
      <c r="P311" t="s">
        <v>629</v>
      </c>
      <c r="R311">
        <v>283</v>
      </c>
    </row>
    <row r="312" spans="1:18" x14ac:dyDescent="0.35">
      <c r="A312" s="2" t="s">
        <v>515</v>
      </c>
      <c r="B312" s="2" t="s">
        <v>556</v>
      </c>
      <c r="C312">
        <v>0.169962</v>
      </c>
      <c r="D312">
        <v>6.7746199999999996</v>
      </c>
      <c r="E312">
        <v>17.500599999999999</v>
      </c>
      <c r="F312">
        <v>5.3390299999999998E-3</v>
      </c>
      <c r="G312" t="s">
        <v>626</v>
      </c>
      <c r="H312" t="s">
        <v>629</v>
      </c>
      <c r="P312" t="s">
        <v>629</v>
      </c>
      <c r="R312">
        <v>284</v>
      </c>
    </row>
    <row r="313" spans="1:18" x14ac:dyDescent="0.35">
      <c r="A313" s="2" t="s">
        <v>515</v>
      </c>
      <c r="B313" s="2" t="s">
        <v>516</v>
      </c>
      <c r="C313">
        <v>0.19608100000000001</v>
      </c>
      <c r="D313">
        <v>33.753700000000002</v>
      </c>
      <c r="E313">
        <v>11.8817</v>
      </c>
      <c r="F313">
        <v>6.6855700000000004E-2</v>
      </c>
      <c r="G313" t="s">
        <v>626</v>
      </c>
      <c r="H313" t="s">
        <v>629</v>
      </c>
      <c r="P313" t="s">
        <v>629</v>
      </c>
      <c r="R313">
        <v>285</v>
      </c>
    </row>
    <row r="314" spans="1:18" x14ac:dyDescent="0.35">
      <c r="A314" s="2" t="s">
        <v>515</v>
      </c>
      <c r="B314" s="2" t="s">
        <v>561</v>
      </c>
      <c r="C314">
        <v>9.8552200000000006E-2</v>
      </c>
      <c r="D314">
        <v>11.1501</v>
      </c>
      <c r="E314">
        <v>10.5891</v>
      </c>
      <c r="F314">
        <v>1.5052100000000001E-2</v>
      </c>
      <c r="G314" t="s">
        <v>626</v>
      </c>
      <c r="H314" t="s">
        <v>629</v>
      </c>
      <c r="P314" t="s">
        <v>629</v>
      </c>
      <c r="R314">
        <v>286</v>
      </c>
    </row>
    <row r="315" spans="1:18" x14ac:dyDescent="0.35">
      <c r="A315" s="2" t="s">
        <v>515</v>
      </c>
      <c r="B315" s="2" t="s">
        <v>522</v>
      </c>
      <c r="C315">
        <v>7.6295500000000002E-2</v>
      </c>
      <c r="D315">
        <v>9.3545499999999997</v>
      </c>
      <c r="E315">
        <v>8.2431800000000006</v>
      </c>
      <c r="F315">
        <v>1.3311099999999999E-2</v>
      </c>
      <c r="G315" t="s">
        <v>626</v>
      </c>
      <c r="H315" t="s">
        <v>629</v>
      </c>
      <c r="P315" t="s">
        <v>629</v>
      </c>
      <c r="R315">
        <v>287</v>
      </c>
    </row>
    <row r="316" spans="1:18" x14ac:dyDescent="0.35">
      <c r="A316" s="2" t="s">
        <v>515</v>
      </c>
      <c r="B316" s="2" t="s">
        <v>539</v>
      </c>
      <c r="C316">
        <v>0.20693</v>
      </c>
      <c r="D316">
        <v>10.3506</v>
      </c>
      <c r="E316">
        <v>20.374700000000001</v>
      </c>
      <c r="F316">
        <v>1.1746700000000001E-2</v>
      </c>
      <c r="G316" t="s">
        <v>629</v>
      </c>
      <c r="H316" t="s">
        <v>629</v>
      </c>
      <c r="P316" t="s">
        <v>629</v>
      </c>
      <c r="R316">
        <v>288</v>
      </c>
    </row>
    <row r="317" spans="1:18" x14ac:dyDescent="0.35">
      <c r="A317" s="2" t="s">
        <v>515</v>
      </c>
      <c r="B317" s="2" t="s">
        <v>545</v>
      </c>
      <c r="C317">
        <v>0.147174</v>
      </c>
      <c r="D317">
        <v>7.8399200000000002</v>
      </c>
      <c r="E317">
        <v>17.0685</v>
      </c>
      <c r="F317">
        <v>8.0645200000000004E-3</v>
      </c>
      <c r="G317" t="s">
        <v>629</v>
      </c>
      <c r="H317" t="s">
        <v>629</v>
      </c>
      <c r="P317" t="s">
        <v>629</v>
      </c>
      <c r="R317">
        <v>289</v>
      </c>
    </row>
    <row r="318" spans="1:18" x14ac:dyDescent="0.35">
      <c r="A318" s="2" t="s">
        <v>515</v>
      </c>
      <c r="B318" s="2" t="s">
        <v>523</v>
      </c>
      <c r="C318">
        <v>0.185805</v>
      </c>
      <c r="D318">
        <v>32.058500000000002</v>
      </c>
      <c r="E318">
        <v>10.312200000000001</v>
      </c>
      <c r="F318">
        <v>7.5268799999999997E-2</v>
      </c>
      <c r="G318" t="s">
        <v>626</v>
      </c>
      <c r="H318" t="s">
        <v>629</v>
      </c>
      <c r="P318" t="s">
        <v>629</v>
      </c>
      <c r="R318">
        <v>290</v>
      </c>
    </row>
    <row r="319" spans="1:18" x14ac:dyDescent="0.35">
      <c r="A319" s="2" t="s">
        <v>515</v>
      </c>
      <c r="B319" s="2" t="s">
        <v>550</v>
      </c>
      <c r="C319">
        <v>8.2709400000000002E-2</v>
      </c>
      <c r="D319">
        <v>13.062799999999999</v>
      </c>
      <c r="E319">
        <v>11.3445</v>
      </c>
      <c r="F319">
        <v>1.72117E-2</v>
      </c>
      <c r="G319" t="s">
        <v>629</v>
      </c>
      <c r="H319" t="s">
        <v>629</v>
      </c>
      <c r="P319" t="s">
        <v>629</v>
      </c>
      <c r="R319">
        <v>291</v>
      </c>
    </row>
    <row r="320" spans="1:18" x14ac:dyDescent="0.35">
      <c r="A320" s="2" t="s">
        <v>515</v>
      </c>
      <c r="B320" s="2" t="s">
        <v>529</v>
      </c>
      <c r="C320">
        <v>8.9936600000000005E-2</v>
      </c>
      <c r="D320">
        <v>9.5812799999999996</v>
      </c>
      <c r="E320">
        <v>8.7603100000000005</v>
      </c>
      <c r="F320">
        <v>1.2361499999999999E-2</v>
      </c>
      <c r="G320" t="s">
        <v>626</v>
      </c>
      <c r="H320" t="s">
        <v>629</v>
      </c>
      <c r="P320" t="s">
        <v>629</v>
      </c>
      <c r="R320">
        <v>292</v>
      </c>
    </row>
    <row r="321" spans="1:18" x14ac:dyDescent="0.35">
      <c r="A321" s="2" t="s">
        <v>515</v>
      </c>
      <c r="B321" s="2" t="s">
        <v>530</v>
      </c>
      <c r="C321">
        <v>0.101965</v>
      </c>
      <c r="D321">
        <v>11.863300000000001</v>
      </c>
      <c r="E321">
        <v>9.7844200000000008</v>
      </c>
      <c r="F321">
        <v>1.6458199999999999E-2</v>
      </c>
      <c r="G321" t="s">
        <v>626</v>
      </c>
      <c r="H321" t="s">
        <v>629</v>
      </c>
      <c r="P321" t="s">
        <v>629</v>
      </c>
      <c r="R321">
        <v>293</v>
      </c>
    </row>
    <row r="322" spans="1:18" x14ac:dyDescent="0.35">
      <c r="A322" s="2" t="s">
        <v>515</v>
      </c>
      <c r="B322" s="2" t="s">
        <v>562</v>
      </c>
      <c r="C322">
        <v>8.3020499999999997E-2</v>
      </c>
      <c r="D322">
        <v>6.4658899999999999</v>
      </c>
      <c r="E322">
        <v>8.5888299999999997</v>
      </c>
      <c r="F322">
        <v>4.8784800000000001E-3</v>
      </c>
      <c r="G322" t="s">
        <v>626</v>
      </c>
      <c r="H322" t="s">
        <v>629</v>
      </c>
      <c r="P322" t="s">
        <v>629</v>
      </c>
      <c r="R322">
        <v>294</v>
      </c>
    </row>
    <row r="323" spans="1:18" x14ac:dyDescent="0.35">
      <c r="A323" s="2" t="s">
        <v>515</v>
      </c>
      <c r="B323" s="2" t="s">
        <v>532</v>
      </c>
      <c r="C323">
        <v>0.25456400000000001</v>
      </c>
      <c r="D323">
        <v>29.2819</v>
      </c>
      <c r="E323">
        <v>18.604500000000002</v>
      </c>
      <c r="F323">
        <v>6.1153600000000002E-2</v>
      </c>
      <c r="G323" t="s">
        <v>626</v>
      </c>
      <c r="H323" t="s">
        <v>629</v>
      </c>
      <c r="P323" t="s">
        <v>629</v>
      </c>
      <c r="R323">
        <v>295</v>
      </c>
    </row>
    <row r="324" spans="1:18" x14ac:dyDescent="0.35">
      <c r="A324" s="2" t="s">
        <v>515</v>
      </c>
      <c r="B324" s="2" t="s">
        <v>537</v>
      </c>
      <c r="C324">
        <v>0.100442</v>
      </c>
      <c r="D324">
        <v>170.10599999999999</v>
      </c>
      <c r="E324">
        <v>7.4691999999999998</v>
      </c>
      <c r="F324">
        <v>7.6533699999999996E-3</v>
      </c>
      <c r="G324" t="s">
        <v>629</v>
      </c>
      <c r="H324" t="s">
        <v>629</v>
      </c>
      <c r="P324" t="s">
        <v>629</v>
      </c>
      <c r="R324">
        <v>296</v>
      </c>
    </row>
    <row r="325" spans="1:18" x14ac:dyDescent="0.35">
      <c r="A325" s="2" t="s">
        <v>515</v>
      </c>
      <c r="B325" s="2" t="s">
        <v>535</v>
      </c>
      <c r="C325">
        <v>0.141515</v>
      </c>
      <c r="D325">
        <v>14.8028</v>
      </c>
      <c r="E325">
        <v>13.369400000000001</v>
      </c>
      <c r="F325">
        <v>2.7133399999999998E-2</v>
      </c>
      <c r="G325" t="s">
        <v>629</v>
      </c>
      <c r="H325" t="s">
        <v>629</v>
      </c>
      <c r="P325" t="s">
        <v>629</v>
      </c>
      <c r="R325">
        <v>297</v>
      </c>
    </row>
    <row r="326" spans="1:18" x14ac:dyDescent="0.35">
      <c r="A326" s="2" t="s">
        <v>515</v>
      </c>
      <c r="B326" s="2" t="s">
        <v>548</v>
      </c>
      <c r="C326">
        <v>0.122639</v>
      </c>
      <c r="D326">
        <v>23.690899999999999</v>
      </c>
      <c r="E326">
        <v>10.8245</v>
      </c>
      <c r="F326">
        <v>4.8076899999999999E-2</v>
      </c>
      <c r="G326" t="s">
        <v>626</v>
      </c>
      <c r="H326" t="s">
        <v>629</v>
      </c>
      <c r="P326" t="s">
        <v>629</v>
      </c>
      <c r="R326">
        <v>298</v>
      </c>
    </row>
    <row r="327" spans="1:18" x14ac:dyDescent="0.35">
      <c r="A327" s="2" t="s">
        <v>515</v>
      </c>
      <c r="B327" s="2" t="s">
        <v>536</v>
      </c>
      <c r="C327">
        <v>0.16508</v>
      </c>
      <c r="D327">
        <v>11.7715</v>
      </c>
      <c r="E327">
        <v>16.1873</v>
      </c>
      <c r="F327">
        <v>1.8636E-2</v>
      </c>
      <c r="G327" t="s">
        <v>629</v>
      </c>
      <c r="H327" t="s">
        <v>629</v>
      </c>
      <c r="P327" t="s">
        <v>629</v>
      </c>
      <c r="R327">
        <v>299</v>
      </c>
    </row>
    <row r="328" spans="1:18" x14ac:dyDescent="0.35">
      <c r="A328" s="2" t="s">
        <v>515</v>
      </c>
      <c r="B328" s="2" t="s">
        <v>563</v>
      </c>
      <c r="C328">
        <v>7.1438799999999997E-2</v>
      </c>
      <c r="D328">
        <v>7.22302</v>
      </c>
      <c r="E328">
        <v>9.4244599999999998</v>
      </c>
      <c r="F328">
        <v>4.8076899999999999E-3</v>
      </c>
      <c r="G328" t="s">
        <v>626</v>
      </c>
      <c r="H328" t="s">
        <v>629</v>
      </c>
      <c r="P328" t="s">
        <v>629</v>
      </c>
      <c r="R328">
        <v>300</v>
      </c>
    </row>
    <row r="329" spans="1:18" x14ac:dyDescent="0.35">
      <c r="A329" s="2" t="s">
        <v>515</v>
      </c>
      <c r="B329" s="2" t="s">
        <v>534</v>
      </c>
      <c r="C329">
        <v>0.13752200000000001</v>
      </c>
      <c r="D329">
        <v>6.0832199999999998</v>
      </c>
      <c r="E329">
        <v>15.811199999999999</v>
      </c>
      <c r="F329">
        <v>2.6975100000000002E-3</v>
      </c>
      <c r="G329" t="s">
        <v>626</v>
      </c>
      <c r="H329" t="s">
        <v>629</v>
      </c>
      <c r="P329" t="s">
        <v>629</v>
      </c>
      <c r="R329">
        <v>301</v>
      </c>
    </row>
    <row r="330" spans="1:18" x14ac:dyDescent="0.35">
      <c r="A330" s="2" t="s">
        <v>515</v>
      </c>
      <c r="B330" s="2" t="s">
        <v>547</v>
      </c>
      <c r="C330">
        <v>7.3006399999999999E-2</v>
      </c>
      <c r="D330">
        <v>13.8643</v>
      </c>
      <c r="E330">
        <v>8.5597300000000001</v>
      </c>
      <c r="F330">
        <v>2.7874599999999999E-2</v>
      </c>
      <c r="G330" t="s">
        <v>629</v>
      </c>
      <c r="H330" t="s">
        <v>629</v>
      </c>
      <c r="P330" t="s">
        <v>629</v>
      </c>
      <c r="R330">
        <v>302</v>
      </c>
    </row>
    <row r="331" spans="1:18" x14ac:dyDescent="0.35">
      <c r="A331" s="2" t="s">
        <v>515</v>
      </c>
      <c r="B331" s="2" t="s">
        <v>541</v>
      </c>
      <c r="C331">
        <v>6.3785700000000001E-2</v>
      </c>
      <c r="D331">
        <v>6.2253299999999996</v>
      </c>
      <c r="E331">
        <v>10.894299999999999</v>
      </c>
      <c r="F331">
        <v>0</v>
      </c>
      <c r="G331" t="s">
        <v>629</v>
      </c>
      <c r="H331" t="s">
        <v>629</v>
      </c>
      <c r="P331" t="s">
        <v>629</v>
      </c>
      <c r="R331">
        <v>303</v>
      </c>
    </row>
    <row r="332" spans="1:18" x14ac:dyDescent="0.35">
      <c r="A332" s="2" t="s">
        <v>515</v>
      </c>
      <c r="B332" s="2" t="s">
        <v>517</v>
      </c>
      <c r="C332">
        <v>5.9568700000000002E-2</v>
      </c>
      <c r="D332">
        <v>10.3819</v>
      </c>
      <c r="E332">
        <v>8.3817799999999991</v>
      </c>
      <c r="F332">
        <v>1.66205E-2</v>
      </c>
      <c r="G332" t="s">
        <v>629</v>
      </c>
      <c r="H332" t="s">
        <v>629</v>
      </c>
      <c r="P332" t="s">
        <v>629</v>
      </c>
      <c r="R332">
        <v>304</v>
      </c>
    </row>
    <row r="333" spans="1:18" x14ac:dyDescent="0.35">
      <c r="A333" s="2" t="s">
        <v>515</v>
      </c>
      <c r="B333" s="2" t="s">
        <v>518</v>
      </c>
      <c r="C333">
        <v>0.15045700000000001</v>
      </c>
      <c r="D333">
        <v>18.350899999999999</v>
      </c>
      <c r="E333">
        <v>9.1204000000000001</v>
      </c>
      <c r="F333">
        <v>3.5691000000000001E-2</v>
      </c>
      <c r="G333" t="s">
        <v>626</v>
      </c>
      <c r="H333" t="s">
        <v>629</v>
      </c>
      <c r="P333" t="s">
        <v>629</v>
      </c>
      <c r="R333">
        <v>305</v>
      </c>
    </row>
    <row r="334" spans="1:18" x14ac:dyDescent="0.35">
      <c r="A334" s="2" t="s">
        <v>515</v>
      </c>
      <c r="B334" s="2" t="s">
        <v>544</v>
      </c>
      <c r="C334">
        <v>5.2284999999999998E-2</v>
      </c>
      <c r="D334">
        <v>5.5597700000000003</v>
      </c>
      <c r="E334">
        <v>10.0579</v>
      </c>
      <c r="F334">
        <v>0</v>
      </c>
      <c r="G334" t="s">
        <v>629</v>
      </c>
      <c r="H334" t="s">
        <v>629</v>
      </c>
      <c r="P334" t="s">
        <v>629</v>
      </c>
      <c r="R334">
        <v>306</v>
      </c>
    </row>
    <row r="335" spans="1:18" x14ac:dyDescent="0.35">
      <c r="A335" s="2" t="s">
        <v>515</v>
      </c>
      <c r="B335" s="2" t="s">
        <v>546</v>
      </c>
      <c r="C335">
        <v>9.0103900000000001E-2</v>
      </c>
      <c r="D335">
        <v>16.984400000000001</v>
      </c>
      <c r="E335">
        <v>10.857100000000001</v>
      </c>
      <c r="F335">
        <v>2.6041700000000001E-2</v>
      </c>
      <c r="G335" t="s">
        <v>629</v>
      </c>
      <c r="H335" t="s">
        <v>629</v>
      </c>
      <c r="P335" t="s">
        <v>629</v>
      </c>
      <c r="R335">
        <v>307</v>
      </c>
    </row>
    <row r="336" spans="1:18" x14ac:dyDescent="0.35">
      <c r="A336" s="2" t="s">
        <v>515</v>
      </c>
      <c r="B336" s="2" t="s">
        <v>558</v>
      </c>
      <c r="C336">
        <v>9.4628299999999999E-2</v>
      </c>
      <c r="D336">
        <v>18.257100000000001</v>
      </c>
      <c r="E336">
        <v>7.3799400000000004</v>
      </c>
      <c r="F336">
        <v>1.77077E-2</v>
      </c>
      <c r="G336" t="s">
        <v>626</v>
      </c>
      <c r="H336" t="s">
        <v>629</v>
      </c>
      <c r="P336" t="s">
        <v>629</v>
      </c>
      <c r="R336">
        <v>308</v>
      </c>
    </row>
    <row r="337" spans="1:18" x14ac:dyDescent="0.35">
      <c r="A337" s="2" t="s">
        <v>515</v>
      </c>
      <c r="B337" s="2" t="s">
        <v>542</v>
      </c>
      <c r="C337">
        <v>0.435031</v>
      </c>
      <c r="D337">
        <v>78.710300000000004</v>
      </c>
      <c r="E337">
        <v>20.111699999999999</v>
      </c>
      <c r="F337">
        <v>0.215859</v>
      </c>
      <c r="G337" t="s">
        <v>629</v>
      </c>
      <c r="H337" t="s">
        <v>629</v>
      </c>
      <c r="P337" t="s">
        <v>629</v>
      </c>
      <c r="R337">
        <v>309</v>
      </c>
    </row>
    <row r="338" spans="1:18" x14ac:dyDescent="0.35">
      <c r="A338" s="2" t="s">
        <v>515</v>
      </c>
      <c r="B338" s="2" t="s">
        <v>553</v>
      </c>
      <c r="C338">
        <v>0.22870399999999999</v>
      </c>
      <c r="D338">
        <v>20.222200000000001</v>
      </c>
      <c r="E338">
        <v>19.8889</v>
      </c>
      <c r="F338">
        <v>3.94737E-2</v>
      </c>
      <c r="G338" t="s">
        <v>626</v>
      </c>
      <c r="H338" t="s">
        <v>629</v>
      </c>
      <c r="P338" t="s">
        <v>629</v>
      </c>
      <c r="R338">
        <v>310</v>
      </c>
    </row>
    <row r="339" spans="1:18" x14ac:dyDescent="0.35">
      <c r="A339" s="2" t="s">
        <v>515</v>
      </c>
      <c r="B339" s="2" t="s">
        <v>527</v>
      </c>
      <c r="C339">
        <v>8.9934700000000006E-2</v>
      </c>
      <c r="D339">
        <v>11.3103</v>
      </c>
      <c r="E339">
        <v>9.3218099999999993</v>
      </c>
      <c r="F339">
        <v>1.5613E-2</v>
      </c>
      <c r="G339" t="s">
        <v>626</v>
      </c>
      <c r="H339" t="s">
        <v>629</v>
      </c>
      <c r="P339" t="s">
        <v>629</v>
      </c>
      <c r="R339">
        <v>311</v>
      </c>
    </row>
    <row r="340" spans="1:18" x14ac:dyDescent="0.35">
      <c r="A340" s="2" t="s">
        <v>515</v>
      </c>
      <c r="B340" s="2" t="s">
        <v>543</v>
      </c>
      <c r="C340">
        <v>1.3558300000000001</v>
      </c>
      <c r="D340">
        <v>5.4432099999999997</v>
      </c>
      <c r="E340">
        <v>43.844799999999999</v>
      </c>
      <c r="F340">
        <v>0</v>
      </c>
      <c r="G340" t="s">
        <v>629</v>
      </c>
      <c r="H340" t="s">
        <v>629</v>
      </c>
      <c r="P340" t="s">
        <v>629</v>
      </c>
      <c r="R340">
        <v>312</v>
      </c>
    </row>
    <row r="341" spans="1:18" x14ac:dyDescent="0.35">
      <c r="A341" s="2" t="s">
        <v>515</v>
      </c>
      <c r="B341" s="2" t="s">
        <v>538</v>
      </c>
      <c r="C341">
        <v>8.9062600000000006E-2</v>
      </c>
      <c r="D341">
        <v>10.720800000000001</v>
      </c>
      <c r="E341">
        <v>10.0923</v>
      </c>
      <c r="F341">
        <v>1.3619900000000001E-2</v>
      </c>
      <c r="G341" t="s">
        <v>629</v>
      </c>
      <c r="H341" t="s">
        <v>629</v>
      </c>
      <c r="P341" t="s">
        <v>629</v>
      </c>
      <c r="R341">
        <v>313</v>
      </c>
    </row>
    <row r="342" spans="1:18" x14ac:dyDescent="0.35">
      <c r="A342" s="2" t="s">
        <v>515</v>
      </c>
      <c r="B342" s="2" t="s">
        <v>554</v>
      </c>
      <c r="C342">
        <v>7.1637999999999993E-2</v>
      </c>
      <c r="D342">
        <v>6.7118000000000002</v>
      </c>
      <c r="E342">
        <v>8.7944800000000001</v>
      </c>
      <c r="F342">
        <v>5.0742799999999996E-3</v>
      </c>
      <c r="G342" t="s">
        <v>626</v>
      </c>
      <c r="H342" t="s">
        <v>629</v>
      </c>
      <c r="P342" t="s">
        <v>629</v>
      </c>
      <c r="R342">
        <v>314</v>
      </c>
    </row>
    <row r="343" spans="1:18" x14ac:dyDescent="0.35">
      <c r="A343" s="2" t="s">
        <v>515</v>
      </c>
      <c r="B343" s="2" t="s">
        <v>531</v>
      </c>
      <c r="C343">
        <v>0.11684899999999999</v>
      </c>
      <c r="D343">
        <v>15.6265</v>
      </c>
      <c r="E343">
        <v>11.041</v>
      </c>
      <c r="F343">
        <v>2.91872E-2</v>
      </c>
      <c r="G343" t="s">
        <v>626</v>
      </c>
      <c r="H343" t="s">
        <v>629</v>
      </c>
      <c r="P343" t="s">
        <v>629</v>
      </c>
      <c r="R343">
        <v>315</v>
      </c>
    </row>
    <row r="344" spans="1:18" x14ac:dyDescent="0.35">
      <c r="A344" s="2" t="s">
        <v>515</v>
      </c>
      <c r="B344" s="2" t="s">
        <v>521</v>
      </c>
      <c r="C344">
        <v>0.108013</v>
      </c>
      <c r="D344">
        <v>20.041699999999999</v>
      </c>
      <c r="E344">
        <v>10.503</v>
      </c>
      <c r="F344">
        <v>1.2545499999999999E-2</v>
      </c>
      <c r="G344" t="s">
        <v>626</v>
      </c>
      <c r="H344" t="s">
        <v>629</v>
      </c>
      <c r="P344" t="s">
        <v>629</v>
      </c>
      <c r="R344">
        <v>316</v>
      </c>
    </row>
    <row r="345" spans="1:18" x14ac:dyDescent="0.35">
      <c r="A345" s="2" t="s">
        <v>515</v>
      </c>
      <c r="B345" s="2" t="s">
        <v>549</v>
      </c>
      <c r="C345">
        <v>0.15687300000000001</v>
      </c>
      <c r="D345">
        <v>27.2469</v>
      </c>
      <c r="E345">
        <v>5.5880099999999997</v>
      </c>
      <c r="F345">
        <v>5.6944799999999997E-2</v>
      </c>
      <c r="G345" t="s">
        <v>629</v>
      </c>
      <c r="H345" t="s">
        <v>629</v>
      </c>
      <c r="P345" t="s">
        <v>629</v>
      </c>
      <c r="R345">
        <v>317</v>
      </c>
    </row>
    <row r="346" spans="1:18" x14ac:dyDescent="0.35">
      <c r="A346" s="2" t="s">
        <v>515</v>
      </c>
      <c r="B346" s="2" t="s">
        <v>528</v>
      </c>
      <c r="C346">
        <v>8.8978100000000004E-2</v>
      </c>
      <c r="D346">
        <v>10.9406</v>
      </c>
      <c r="E346">
        <v>9.5205400000000004</v>
      </c>
      <c r="F346">
        <v>1.42603E-2</v>
      </c>
      <c r="G346" t="s">
        <v>626</v>
      </c>
      <c r="H346" t="s">
        <v>629</v>
      </c>
      <c r="P346" t="s">
        <v>629</v>
      </c>
      <c r="R346">
        <v>318</v>
      </c>
    </row>
    <row r="347" spans="1:18" x14ac:dyDescent="0.35">
      <c r="A347" s="2" t="s">
        <v>515</v>
      </c>
      <c r="B347" s="2" t="s">
        <v>564</v>
      </c>
      <c r="C347">
        <v>8.1335299999999999E-2</v>
      </c>
      <c r="D347">
        <v>11.7277</v>
      </c>
      <c r="E347">
        <v>9.4573699999999992</v>
      </c>
      <c r="F347">
        <v>1.8865699999999999E-2</v>
      </c>
      <c r="G347" t="s">
        <v>626</v>
      </c>
      <c r="H347" t="s">
        <v>629</v>
      </c>
      <c r="P347" t="s">
        <v>629</v>
      </c>
      <c r="R347">
        <v>319</v>
      </c>
    </row>
    <row r="348" spans="1:18" x14ac:dyDescent="0.35">
      <c r="A348" s="2" t="s">
        <v>515</v>
      </c>
      <c r="B348" s="2" t="s">
        <v>524</v>
      </c>
      <c r="C348">
        <v>5.6074300000000001E-2</v>
      </c>
      <c r="D348">
        <v>4.3527899999999997</v>
      </c>
      <c r="E348">
        <v>7.6233399999999998</v>
      </c>
      <c r="F348">
        <v>0</v>
      </c>
      <c r="G348" t="s">
        <v>626</v>
      </c>
      <c r="H348" t="s">
        <v>629</v>
      </c>
      <c r="P348" t="s">
        <v>629</v>
      </c>
      <c r="R348">
        <v>320</v>
      </c>
    </row>
    <row r="349" spans="1:18" x14ac:dyDescent="0.35">
      <c r="A349" s="2" t="s">
        <v>515</v>
      </c>
      <c r="B349" s="2" t="s">
        <v>566</v>
      </c>
      <c r="C349">
        <v>9.6962300000000001E-2</v>
      </c>
      <c r="D349">
        <v>18.568300000000001</v>
      </c>
      <c r="E349">
        <v>7.9245299999999999</v>
      </c>
      <c r="F349">
        <v>1.6522200000000001E-2</v>
      </c>
      <c r="G349" t="s">
        <v>626</v>
      </c>
      <c r="H349" t="s">
        <v>629</v>
      </c>
      <c r="P349" t="s">
        <v>629</v>
      </c>
      <c r="R349">
        <v>321</v>
      </c>
    </row>
    <row r="350" spans="1:18" x14ac:dyDescent="0.35">
      <c r="A350" s="2" t="s">
        <v>515</v>
      </c>
      <c r="B350" s="2" t="s">
        <v>519</v>
      </c>
      <c r="C350">
        <v>0.16134599999999999</v>
      </c>
      <c r="D350">
        <v>27.175599999999999</v>
      </c>
      <c r="E350">
        <v>11.0402</v>
      </c>
      <c r="F350">
        <v>5.28958E-2</v>
      </c>
      <c r="G350" t="s">
        <v>626</v>
      </c>
      <c r="H350" t="s">
        <v>629</v>
      </c>
      <c r="P350" t="s">
        <v>629</v>
      </c>
      <c r="R350">
        <v>322</v>
      </c>
    </row>
    <row r="351" spans="1:18" x14ac:dyDescent="0.35">
      <c r="A351" s="2" t="s">
        <v>515</v>
      </c>
      <c r="B351" s="2" t="s">
        <v>525</v>
      </c>
      <c r="C351">
        <v>7.4131500000000003E-2</v>
      </c>
      <c r="D351">
        <v>8.1314600000000006</v>
      </c>
      <c r="E351">
        <v>7.9342699999999997</v>
      </c>
      <c r="F351">
        <v>1.0453E-2</v>
      </c>
      <c r="G351" t="s">
        <v>626</v>
      </c>
      <c r="H351" t="s">
        <v>629</v>
      </c>
      <c r="P351" t="s">
        <v>629</v>
      </c>
      <c r="R351">
        <v>323</v>
      </c>
    </row>
    <row r="352" spans="1:18" x14ac:dyDescent="0.35">
      <c r="A352" s="2" t="s">
        <v>515</v>
      </c>
      <c r="B352" s="2" t="s">
        <v>565</v>
      </c>
      <c r="C352">
        <v>9.3933799999999998E-2</v>
      </c>
      <c r="D352">
        <v>17.924399999999999</v>
      </c>
      <c r="E352">
        <v>10.8955</v>
      </c>
      <c r="F352">
        <v>2.8933799999999999E-2</v>
      </c>
      <c r="G352" t="s">
        <v>629</v>
      </c>
      <c r="H352" t="s">
        <v>629</v>
      </c>
      <c r="P352" t="s">
        <v>629</v>
      </c>
      <c r="R352">
        <v>324</v>
      </c>
    </row>
    <row r="353" spans="1:18" x14ac:dyDescent="0.35">
      <c r="A353" s="2" t="s">
        <v>515</v>
      </c>
      <c r="B353" s="2" t="s">
        <v>526</v>
      </c>
      <c r="C353">
        <v>0.232928</v>
      </c>
      <c r="D353">
        <v>42.696100000000001</v>
      </c>
      <c r="E353">
        <v>11.7431</v>
      </c>
      <c r="F353">
        <v>9.9804299999999999E-2</v>
      </c>
      <c r="G353" t="s">
        <v>626</v>
      </c>
      <c r="H353" t="s">
        <v>629</v>
      </c>
      <c r="P353" t="s">
        <v>629</v>
      </c>
      <c r="R353">
        <v>325</v>
      </c>
    </row>
    <row r="354" spans="1:18" x14ac:dyDescent="0.35">
      <c r="A354" s="2" t="s">
        <v>515</v>
      </c>
      <c r="B354" s="2" t="s">
        <v>520</v>
      </c>
      <c r="C354">
        <v>0.25783600000000001</v>
      </c>
      <c r="D354">
        <v>49.308300000000003</v>
      </c>
      <c r="E354">
        <v>12.1404</v>
      </c>
      <c r="F354">
        <v>0.108302</v>
      </c>
      <c r="G354" t="s">
        <v>626</v>
      </c>
      <c r="H354" t="s">
        <v>629</v>
      </c>
      <c r="P354" t="s">
        <v>629</v>
      </c>
      <c r="R354">
        <v>326</v>
      </c>
    </row>
    <row r="355" spans="1:18" x14ac:dyDescent="0.35">
      <c r="A355" s="2" t="s">
        <v>515</v>
      </c>
      <c r="B355" s="2" t="s">
        <v>559</v>
      </c>
      <c r="C355">
        <v>0.242427</v>
      </c>
      <c r="D355">
        <v>19.193000000000001</v>
      </c>
      <c r="E355">
        <v>21.4026</v>
      </c>
      <c r="F355">
        <v>3.0372900000000001E-2</v>
      </c>
      <c r="G355" t="s">
        <v>626</v>
      </c>
      <c r="H355" t="s">
        <v>629</v>
      </c>
      <c r="P355" t="s">
        <v>629</v>
      </c>
      <c r="R355">
        <v>327</v>
      </c>
    </row>
    <row r="356" spans="1:18" x14ac:dyDescent="0.35">
      <c r="A356" s="2" t="s">
        <v>515</v>
      </c>
      <c r="B356" s="2" t="s">
        <v>557</v>
      </c>
      <c r="C356">
        <v>7.1104600000000004E-2</v>
      </c>
      <c r="D356">
        <v>5.6990600000000002</v>
      </c>
      <c r="E356">
        <v>8.3433799999999998</v>
      </c>
      <c r="F356">
        <v>3.00651E-3</v>
      </c>
      <c r="G356" t="s">
        <v>626</v>
      </c>
      <c r="H356" t="s">
        <v>629</v>
      </c>
      <c r="P356" t="s">
        <v>629</v>
      </c>
      <c r="R356">
        <v>328</v>
      </c>
    </row>
    <row r="357" spans="1:18" x14ac:dyDescent="0.35">
      <c r="A357" s="2" t="s">
        <v>515</v>
      </c>
      <c r="B357" s="2" t="s">
        <v>540</v>
      </c>
      <c r="C357">
        <v>0.195964</v>
      </c>
      <c r="D357">
        <v>17.5839</v>
      </c>
      <c r="E357">
        <v>16.171399999999998</v>
      </c>
      <c r="F357">
        <v>4.1501700000000002E-2</v>
      </c>
      <c r="G357" t="s">
        <v>629</v>
      </c>
      <c r="H357" t="s">
        <v>629</v>
      </c>
      <c r="P357" t="s">
        <v>629</v>
      </c>
      <c r="R357">
        <v>329</v>
      </c>
    </row>
    <row r="358" spans="1:18" x14ac:dyDescent="0.35">
      <c r="A358" s="2" t="s">
        <v>515</v>
      </c>
      <c r="B358" s="2" t="s">
        <v>555</v>
      </c>
      <c r="C358">
        <v>0.112001</v>
      </c>
      <c r="D358">
        <v>13.3393</v>
      </c>
      <c r="E358">
        <v>12.944800000000001</v>
      </c>
      <c r="F358">
        <v>1.58657E-2</v>
      </c>
      <c r="G358" t="s">
        <v>626</v>
      </c>
      <c r="H358" t="s">
        <v>629</v>
      </c>
      <c r="P358" t="s">
        <v>629</v>
      </c>
      <c r="R358">
        <v>330</v>
      </c>
    </row>
    <row r="359" spans="1:18" x14ac:dyDescent="0.35">
      <c r="A359" s="2" t="s">
        <v>369</v>
      </c>
      <c r="B359" s="2" t="s">
        <v>370</v>
      </c>
      <c r="C359">
        <v>0.130247</v>
      </c>
      <c r="D359">
        <v>14.2563</v>
      </c>
      <c r="E359">
        <v>7.6169700000000002</v>
      </c>
      <c r="F359">
        <v>2.6385100000000002E-2</v>
      </c>
      <c r="G359" t="s">
        <v>629</v>
      </c>
      <c r="H359" t="s">
        <v>629</v>
      </c>
      <c r="P359" t="s">
        <v>629</v>
      </c>
      <c r="R359">
        <v>331</v>
      </c>
    </row>
    <row r="360" spans="1:18" x14ac:dyDescent="0.35">
      <c r="A360" s="2" t="s">
        <v>361</v>
      </c>
      <c r="B360" s="2" t="s">
        <v>362</v>
      </c>
      <c r="C360">
        <v>6.6250299999999998E-2</v>
      </c>
      <c r="D360">
        <v>4.4503199999999996</v>
      </c>
      <c r="E360">
        <v>7.9503599999999999</v>
      </c>
      <c r="F360">
        <v>0</v>
      </c>
      <c r="G360" t="s">
        <v>626</v>
      </c>
      <c r="H360" t="s">
        <v>629</v>
      </c>
      <c r="P360" t="s">
        <v>629</v>
      </c>
      <c r="R360">
        <v>332</v>
      </c>
    </row>
    <row r="361" spans="1:18" x14ac:dyDescent="0.35">
      <c r="A361" s="2" t="s">
        <v>361</v>
      </c>
      <c r="B361" s="2" t="s">
        <v>363</v>
      </c>
      <c r="C361">
        <v>7.2014400000000006E-2</v>
      </c>
      <c r="D361">
        <v>4.6555799999999996</v>
      </c>
      <c r="E361">
        <v>8.2018900000000006</v>
      </c>
      <c r="F361">
        <v>0</v>
      </c>
      <c r="G361" t="s">
        <v>626</v>
      </c>
      <c r="H361" t="s">
        <v>629</v>
      </c>
      <c r="P361" t="s">
        <v>629</v>
      </c>
      <c r="R361">
        <v>333</v>
      </c>
    </row>
    <row r="362" spans="1:18" x14ac:dyDescent="0.35">
      <c r="A362" s="2" t="s">
        <v>361</v>
      </c>
      <c r="B362" s="2" t="s">
        <v>364</v>
      </c>
      <c r="C362">
        <v>6.3798499999999994E-2</v>
      </c>
      <c r="D362">
        <v>4.5711599999999999</v>
      </c>
      <c r="E362">
        <v>8.0369700000000002</v>
      </c>
      <c r="F362">
        <v>0</v>
      </c>
      <c r="G362" t="s">
        <v>626</v>
      </c>
      <c r="H362" t="s">
        <v>629</v>
      </c>
      <c r="P362" t="s">
        <v>629</v>
      </c>
      <c r="R362">
        <v>334</v>
      </c>
    </row>
    <row r="363" spans="1:18" x14ac:dyDescent="0.35">
      <c r="A363" s="2" t="s">
        <v>361</v>
      </c>
      <c r="B363" s="2" t="s">
        <v>365</v>
      </c>
      <c r="C363">
        <v>5.8994699999999997E-2</v>
      </c>
      <c r="D363">
        <v>4.3714399999999998</v>
      </c>
      <c r="E363">
        <v>7.8114999999999997</v>
      </c>
      <c r="F363">
        <v>0</v>
      </c>
      <c r="G363" t="s">
        <v>626</v>
      </c>
      <c r="H363" t="s">
        <v>629</v>
      </c>
      <c r="P363" t="s">
        <v>629</v>
      </c>
      <c r="R363">
        <v>335</v>
      </c>
    </row>
    <row r="364" spans="1:18" x14ac:dyDescent="0.35">
      <c r="A364" s="2" t="s">
        <v>366</v>
      </c>
      <c r="B364" s="2" t="s">
        <v>367</v>
      </c>
      <c r="C364">
        <v>7.8757499999999994E-2</v>
      </c>
      <c r="D364">
        <v>9.9013000000000009</v>
      </c>
      <c r="E364">
        <v>3.39452</v>
      </c>
      <c r="F364">
        <v>4.0739999999999998E-2</v>
      </c>
      <c r="G364" t="s">
        <v>629</v>
      </c>
      <c r="H364" t="s">
        <v>629</v>
      </c>
      <c r="P364" t="s">
        <v>629</v>
      </c>
      <c r="R364">
        <v>336</v>
      </c>
    </row>
    <row r="365" spans="1:18" x14ac:dyDescent="0.35">
      <c r="A365" s="2" t="s">
        <v>366</v>
      </c>
      <c r="B365" s="2" t="s">
        <v>368</v>
      </c>
      <c r="C365">
        <v>0.147065</v>
      </c>
      <c r="D365">
        <v>8.9381299999999992</v>
      </c>
      <c r="E365">
        <v>14.1496</v>
      </c>
      <c r="F365">
        <v>1.8398000000000001E-2</v>
      </c>
      <c r="G365" t="s">
        <v>629</v>
      </c>
      <c r="H365" t="s">
        <v>629</v>
      </c>
      <c r="P365" t="s">
        <v>629</v>
      </c>
      <c r="R365">
        <v>337</v>
      </c>
    </row>
    <row r="366" spans="1:18" x14ac:dyDescent="0.35">
      <c r="A366" s="2" t="s">
        <v>140</v>
      </c>
      <c r="B366" s="2" t="s">
        <v>143</v>
      </c>
      <c r="C366">
        <v>0</v>
      </c>
      <c r="D366">
        <v>0</v>
      </c>
      <c r="E366">
        <v>0</v>
      </c>
      <c r="F366">
        <v>0</v>
      </c>
      <c r="G366" t="s">
        <v>626</v>
      </c>
      <c r="H366" t="s">
        <v>626</v>
      </c>
      <c r="P366" t="s">
        <v>1157</v>
      </c>
      <c r="R366">
        <v>337</v>
      </c>
    </row>
    <row r="367" spans="1:18" x14ac:dyDescent="0.35">
      <c r="A367" s="2" t="s">
        <v>140</v>
      </c>
      <c r="B367" s="2" t="s">
        <v>144</v>
      </c>
      <c r="C367">
        <v>0</v>
      </c>
      <c r="D367">
        <v>0</v>
      </c>
      <c r="E367">
        <v>0</v>
      </c>
      <c r="F367">
        <v>0</v>
      </c>
      <c r="G367" t="s">
        <v>626</v>
      </c>
      <c r="H367" t="s">
        <v>626</v>
      </c>
      <c r="P367" t="s">
        <v>1157</v>
      </c>
      <c r="R367">
        <v>337</v>
      </c>
    </row>
    <row r="368" spans="1:18" x14ac:dyDescent="0.35">
      <c r="A368" s="2" t="s">
        <v>140</v>
      </c>
      <c r="B368" s="2" t="s">
        <v>146</v>
      </c>
      <c r="C368">
        <v>0</v>
      </c>
      <c r="D368">
        <v>0</v>
      </c>
      <c r="E368">
        <v>0</v>
      </c>
      <c r="F368">
        <v>0</v>
      </c>
      <c r="G368" t="s">
        <v>626</v>
      </c>
      <c r="H368" t="s">
        <v>626</v>
      </c>
      <c r="P368" t="s">
        <v>1157</v>
      </c>
      <c r="R368">
        <v>337</v>
      </c>
    </row>
    <row r="369" spans="1:18" x14ac:dyDescent="0.35">
      <c r="A369" s="2" t="s">
        <v>140</v>
      </c>
      <c r="B369" s="2" t="s">
        <v>142</v>
      </c>
      <c r="C369">
        <v>0.48523899999999998</v>
      </c>
      <c r="D369">
        <v>45.999699999999997</v>
      </c>
      <c r="E369">
        <v>3.6362999999999999</v>
      </c>
      <c r="F369">
        <v>2.1812499999999999E-2</v>
      </c>
      <c r="G369" t="s">
        <v>626</v>
      </c>
      <c r="H369" t="s">
        <v>629</v>
      </c>
      <c r="P369" t="s">
        <v>629</v>
      </c>
      <c r="R369">
        <v>338</v>
      </c>
    </row>
    <row r="370" spans="1:18" x14ac:dyDescent="0.35">
      <c r="A370" s="2" t="s">
        <v>140</v>
      </c>
      <c r="B370" s="2" t="s">
        <v>148</v>
      </c>
      <c r="C370">
        <v>0</v>
      </c>
      <c r="D370">
        <v>0</v>
      </c>
      <c r="E370">
        <v>0</v>
      </c>
      <c r="F370">
        <v>0</v>
      </c>
      <c r="G370" t="s">
        <v>626</v>
      </c>
      <c r="H370" t="s">
        <v>626</v>
      </c>
      <c r="P370" t="s">
        <v>1157</v>
      </c>
      <c r="R370">
        <v>338</v>
      </c>
    </row>
    <row r="371" spans="1:18" x14ac:dyDescent="0.35">
      <c r="A371" s="2" t="s">
        <v>140</v>
      </c>
      <c r="B371" s="2" t="s">
        <v>149</v>
      </c>
      <c r="C371">
        <v>0</v>
      </c>
      <c r="D371">
        <v>0</v>
      </c>
      <c r="E371">
        <v>0</v>
      </c>
      <c r="F371">
        <v>0</v>
      </c>
      <c r="G371" t="s">
        <v>626</v>
      </c>
      <c r="H371" t="s">
        <v>626</v>
      </c>
      <c r="P371" t="s">
        <v>1157</v>
      </c>
      <c r="R371">
        <v>338</v>
      </c>
    </row>
    <row r="372" spans="1:18" x14ac:dyDescent="0.35">
      <c r="A372" s="2" t="s">
        <v>140</v>
      </c>
      <c r="B372" s="2" t="s">
        <v>147</v>
      </c>
      <c r="C372">
        <v>0</v>
      </c>
      <c r="D372">
        <v>0</v>
      </c>
      <c r="E372">
        <v>0</v>
      </c>
      <c r="F372">
        <v>0</v>
      </c>
      <c r="G372" t="s">
        <v>626</v>
      </c>
      <c r="H372" t="s">
        <v>626</v>
      </c>
      <c r="P372" t="s">
        <v>1157</v>
      </c>
      <c r="R372">
        <v>338</v>
      </c>
    </row>
    <row r="373" spans="1:18" x14ac:dyDescent="0.35">
      <c r="A373" s="2" t="s">
        <v>140</v>
      </c>
      <c r="B373" s="2" t="s">
        <v>934</v>
      </c>
      <c r="C373">
        <v>0</v>
      </c>
      <c r="D373">
        <v>0</v>
      </c>
      <c r="E373">
        <v>0</v>
      </c>
      <c r="F373">
        <v>0</v>
      </c>
      <c r="G373" t="s">
        <v>626</v>
      </c>
      <c r="H373" t="s">
        <v>626</v>
      </c>
      <c r="P373" t="s">
        <v>1157</v>
      </c>
      <c r="R373">
        <v>338</v>
      </c>
    </row>
    <row r="374" spans="1:18" x14ac:dyDescent="0.35">
      <c r="A374" s="2" t="s">
        <v>140</v>
      </c>
      <c r="B374" s="2" t="s">
        <v>145</v>
      </c>
      <c r="C374">
        <v>0</v>
      </c>
      <c r="D374">
        <v>0</v>
      </c>
      <c r="E374">
        <v>0</v>
      </c>
      <c r="F374">
        <v>0</v>
      </c>
      <c r="G374" t="s">
        <v>626</v>
      </c>
      <c r="H374" t="s">
        <v>626</v>
      </c>
      <c r="P374" t="s">
        <v>1157</v>
      </c>
      <c r="R374">
        <v>338</v>
      </c>
    </row>
    <row r="375" spans="1:18" x14ac:dyDescent="0.35">
      <c r="A375" s="2" t="s">
        <v>602</v>
      </c>
      <c r="B375" s="2" t="s">
        <v>603</v>
      </c>
      <c r="C375">
        <v>0.214002</v>
      </c>
      <c r="D375">
        <v>43.0486</v>
      </c>
      <c r="E375">
        <v>12.504300000000001</v>
      </c>
      <c r="F375">
        <v>7.3046799999999995E-2</v>
      </c>
      <c r="G375" t="s">
        <v>626</v>
      </c>
      <c r="H375" t="s">
        <v>629</v>
      </c>
      <c r="P375" t="s">
        <v>629</v>
      </c>
      <c r="R375">
        <v>339</v>
      </c>
    </row>
    <row r="376" spans="1:18" x14ac:dyDescent="0.35">
      <c r="A376" s="2" t="s">
        <v>371</v>
      </c>
      <c r="B376" s="2" t="s">
        <v>372</v>
      </c>
      <c r="C376">
        <v>0.16739899999999999</v>
      </c>
      <c r="D376">
        <v>28.706499999999998</v>
      </c>
      <c r="E376">
        <v>11.7799</v>
      </c>
      <c r="F376">
        <v>3.7473199999999998E-2</v>
      </c>
      <c r="G376" t="s">
        <v>629</v>
      </c>
      <c r="H376" t="s">
        <v>629</v>
      </c>
      <c r="P376" t="s">
        <v>629</v>
      </c>
      <c r="R376">
        <v>340</v>
      </c>
    </row>
    <row r="377" spans="1:18" x14ac:dyDescent="0.35">
      <c r="A377" s="2" t="s">
        <v>371</v>
      </c>
      <c r="B377" s="2" t="s">
        <v>373</v>
      </c>
      <c r="C377">
        <v>0.23142399999999999</v>
      </c>
      <c r="D377">
        <v>51.201700000000002</v>
      </c>
      <c r="E377">
        <v>10.1341</v>
      </c>
      <c r="F377">
        <v>0.101034</v>
      </c>
      <c r="G377" t="s">
        <v>629</v>
      </c>
      <c r="H377" t="s">
        <v>629</v>
      </c>
      <c r="P377" t="s">
        <v>629</v>
      </c>
      <c r="R377">
        <v>341</v>
      </c>
    </row>
    <row r="378" spans="1:18" x14ac:dyDescent="0.35">
      <c r="A378" s="2" t="s">
        <v>371</v>
      </c>
      <c r="B378" s="2" t="s">
        <v>374</v>
      </c>
      <c r="C378">
        <v>6.5169900000000003E-2</v>
      </c>
      <c r="D378">
        <v>94.513199999999998</v>
      </c>
      <c r="E378">
        <v>3.7891699999999999</v>
      </c>
      <c r="F378">
        <v>2.2634700000000001E-2</v>
      </c>
      <c r="G378" t="s">
        <v>626</v>
      </c>
      <c r="H378" t="s">
        <v>629</v>
      </c>
      <c r="P378" t="s">
        <v>629</v>
      </c>
      <c r="R378">
        <v>342</v>
      </c>
    </row>
    <row r="379" spans="1:18" x14ac:dyDescent="0.35">
      <c r="A379" s="2" t="s">
        <v>371</v>
      </c>
      <c r="B379" s="2" t="s">
        <v>377</v>
      </c>
      <c r="C379">
        <v>2.58E-2</v>
      </c>
      <c r="D379">
        <v>0</v>
      </c>
      <c r="E379">
        <v>0</v>
      </c>
      <c r="F379">
        <v>0</v>
      </c>
      <c r="G379" t="s">
        <v>629</v>
      </c>
      <c r="H379" t="s">
        <v>629</v>
      </c>
      <c r="P379" t="s">
        <v>629</v>
      </c>
      <c r="R379">
        <v>343</v>
      </c>
    </row>
    <row r="380" spans="1:18" x14ac:dyDescent="0.35">
      <c r="A380" s="2" t="s">
        <v>371</v>
      </c>
      <c r="B380" s="2" t="s">
        <v>376</v>
      </c>
      <c r="C380">
        <v>0.18004700000000001</v>
      </c>
      <c r="D380">
        <v>169.15199999999999</v>
      </c>
      <c r="E380">
        <v>2.4586899999999998</v>
      </c>
      <c r="F380">
        <v>7.0001300000000002E-3</v>
      </c>
      <c r="G380" t="s">
        <v>629</v>
      </c>
      <c r="H380" t="s">
        <v>629</v>
      </c>
      <c r="P380" t="s">
        <v>629</v>
      </c>
      <c r="R380">
        <v>344</v>
      </c>
    </row>
    <row r="381" spans="1:18" x14ac:dyDescent="0.35">
      <c r="A381" s="2" t="s">
        <v>371</v>
      </c>
      <c r="B381" s="2" t="s">
        <v>375</v>
      </c>
      <c r="C381">
        <v>0.31479600000000002</v>
      </c>
      <c r="D381">
        <v>42.686300000000003</v>
      </c>
      <c r="E381">
        <v>21.834800000000001</v>
      </c>
      <c r="F381">
        <v>6.8033300000000005E-2</v>
      </c>
      <c r="G381" t="s">
        <v>629</v>
      </c>
      <c r="H381" t="s">
        <v>629</v>
      </c>
      <c r="P381" t="s">
        <v>629</v>
      </c>
      <c r="R381">
        <v>345</v>
      </c>
    </row>
    <row r="382" spans="1:18" x14ac:dyDescent="0.35">
      <c r="A382" s="2" t="s">
        <v>381</v>
      </c>
      <c r="B382" s="2" t="s">
        <v>382</v>
      </c>
      <c r="C382">
        <v>0.41464000000000001</v>
      </c>
      <c r="D382">
        <v>33.4208</v>
      </c>
      <c r="E382">
        <v>21.250499999999999</v>
      </c>
      <c r="F382">
        <v>7.7181299999999994E-2</v>
      </c>
      <c r="G382" t="s">
        <v>626</v>
      </c>
      <c r="H382" t="s">
        <v>629</v>
      </c>
      <c r="P382" t="s">
        <v>629</v>
      </c>
      <c r="R382">
        <v>346</v>
      </c>
    </row>
    <row r="383" spans="1:18" x14ac:dyDescent="0.35">
      <c r="A383" s="2" t="s">
        <v>381</v>
      </c>
      <c r="B383" s="2" t="s">
        <v>384</v>
      </c>
      <c r="C383">
        <v>0.21384600000000001</v>
      </c>
      <c r="D383">
        <v>15.3843</v>
      </c>
      <c r="E383">
        <v>19.6538</v>
      </c>
      <c r="F383">
        <v>2.6607200000000001E-2</v>
      </c>
      <c r="G383" t="s">
        <v>629</v>
      </c>
      <c r="H383" t="s">
        <v>629</v>
      </c>
      <c r="P383" t="s">
        <v>629</v>
      </c>
      <c r="R383">
        <v>347</v>
      </c>
    </row>
    <row r="384" spans="1:18" x14ac:dyDescent="0.35">
      <c r="A384" s="2" t="s">
        <v>381</v>
      </c>
      <c r="B384" s="2" t="s">
        <v>383</v>
      </c>
      <c r="C384">
        <v>0.114547</v>
      </c>
      <c r="D384">
        <v>5.5960799999999997</v>
      </c>
      <c r="E384">
        <v>8.2322699999999998</v>
      </c>
      <c r="F384">
        <v>4.8523000000000004E-3</v>
      </c>
      <c r="G384" t="s">
        <v>629</v>
      </c>
      <c r="H384" t="s">
        <v>629</v>
      </c>
      <c r="P384" t="s">
        <v>629</v>
      </c>
      <c r="R384">
        <v>348</v>
      </c>
    </row>
    <row r="385" spans="1:18" x14ac:dyDescent="0.35">
      <c r="A385" s="2" t="s">
        <v>385</v>
      </c>
      <c r="B385" s="2" t="s">
        <v>386</v>
      </c>
      <c r="C385">
        <v>0.275065</v>
      </c>
      <c r="D385">
        <v>39.862299999999998</v>
      </c>
      <c r="E385">
        <v>3.92639</v>
      </c>
      <c r="F385">
        <v>2.8208500000000002E-3</v>
      </c>
      <c r="G385" t="s">
        <v>629</v>
      </c>
      <c r="H385" t="s">
        <v>629</v>
      </c>
      <c r="P385" t="s">
        <v>629</v>
      </c>
      <c r="R385">
        <v>349</v>
      </c>
    </row>
    <row r="386" spans="1:18" x14ac:dyDescent="0.35">
      <c r="A386" s="2" t="s">
        <v>385</v>
      </c>
      <c r="B386" s="2" t="s">
        <v>387</v>
      </c>
      <c r="C386">
        <v>0</v>
      </c>
      <c r="D386">
        <v>0</v>
      </c>
      <c r="E386">
        <v>0</v>
      </c>
      <c r="F386">
        <v>0</v>
      </c>
      <c r="G386" t="s">
        <v>626</v>
      </c>
      <c r="H386" t="s">
        <v>626</v>
      </c>
      <c r="P386" t="s">
        <v>1157</v>
      </c>
      <c r="R386">
        <v>349</v>
      </c>
    </row>
    <row r="387" spans="1:18" x14ac:dyDescent="0.35">
      <c r="A387" s="2" t="s">
        <v>581</v>
      </c>
      <c r="B387" s="2" t="s">
        <v>582</v>
      </c>
      <c r="C387">
        <v>7.54412E-2</v>
      </c>
      <c r="D387">
        <v>13.766400000000001</v>
      </c>
      <c r="E387">
        <v>5.4448499999999997</v>
      </c>
      <c r="F387">
        <v>2.9772199999999999E-2</v>
      </c>
      <c r="G387" t="s">
        <v>629</v>
      </c>
      <c r="H387" t="s">
        <v>629</v>
      </c>
      <c r="P387" t="s">
        <v>629</v>
      </c>
      <c r="R387">
        <v>350</v>
      </c>
    </row>
    <row r="388" spans="1:18" x14ac:dyDescent="0.35">
      <c r="A388" s="2" t="s">
        <v>390</v>
      </c>
      <c r="B388" s="2" t="s">
        <v>391</v>
      </c>
      <c r="C388">
        <v>0.123722</v>
      </c>
      <c r="D388">
        <v>6.9713500000000002</v>
      </c>
      <c r="E388">
        <v>16.149999999999999</v>
      </c>
      <c r="F388">
        <v>0</v>
      </c>
      <c r="G388" t="s">
        <v>629</v>
      </c>
      <c r="H388" t="s">
        <v>629</v>
      </c>
      <c r="P388" t="s">
        <v>629</v>
      </c>
      <c r="R388">
        <v>351</v>
      </c>
    </row>
    <row r="389" spans="1:18" x14ac:dyDescent="0.35">
      <c r="A389" s="2" t="s">
        <v>390</v>
      </c>
      <c r="B389" s="2" t="s">
        <v>396</v>
      </c>
      <c r="C389">
        <v>5.38982E-2</v>
      </c>
      <c r="D389">
        <v>4.4719300000000004</v>
      </c>
      <c r="E389">
        <v>4.7012</v>
      </c>
      <c r="F389">
        <v>4.5477199999999999E-4</v>
      </c>
      <c r="G389" t="s">
        <v>629</v>
      </c>
      <c r="H389" t="s">
        <v>629</v>
      </c>
      <c r="P389" t="s">
        <v>629</v>
      </c>
      <c r="R389">
        <v>352</v>
      </c>
    </row>
    <row r="390" spans="1:18" x14ac:dyDescent="0.35">
      <c r="A390" s="2" t="s">
        <v>390</v>
      </c>
      <c r="B390" s="2" t="s">
        <v>392</v>
      </c>
      <c r="C390">
        <v>0.12191200000000001</v>
      </c>
      <c r="D390">
        <v>25.281300000000002</v>
      </c>
      <c r="E390">
        <v>10.6144</v>
      </c>
      <c r="F390">
        <v>5.5502299999999997E-2</v>
      </c>
      <c r="G390" t="s">
        <v>629</v>
      </c>
      <c r="H390" t="s">
        <v>629</v>
      </c>
      <c r="P390" t="s">
        <v>629</v>
      </c>
      <c r="R390">
        <v>353</v>
      </c>
    </row>
    <row r="391" spans="1:18" x14ac:dyDescent="0.35">
      <c r="A391" s="2" t="s">
        <v>390</v>
      </c>
      <c r="B391" s="2" t="s">
        <v>393</v>
      </c>
      <c r="C391">
        <v>7.09587E-2</v>
      </c>
      <c r="D391">
        <v>95.461200000000005</v>
      </c>
      <c r="E391">
        <v>1.9</v>
      </c>
      <c r="F391">
        <v>2.1347499999999998E-2</v>
      </c>
      <c r="G391" t="s">
        <v>629</v>
      </c>
      <c r="H391" t="s">
        <v>629</v>
      </c>
      <c r="P391" t="s">
        <v>629</v>
      </c>
      <c r="R391">
        <v>354</v>
      </c>
    </row>
    <row r="392" spans="1:18" x14ac:dyDescent="0.35">
      <c r="A392" s="2" t="s">
        <v>390</v>
      </c>
      <c r="B392" s="2" t="s">
        <v>397</v>
      </c>
      <c r="C392">
        <v>5.5058099999999999E-2</v>
      </c>
      <c r="D392">
        <v>5.1406499999999999</v>
      </c>
      <c r="E392">
        <v>1.9</v>
      </c>
      <c r="F392">
        <v>0</v>
      </c>
      <c r="G392" t="s">
        <v>629</v>
      </c>
      <c r="H392" t="s">
        <v>629</v>
      </c>
      <c r="P392" t="s">
        <v>629</v>
      </c>
      <c r="R392">
        <v>355</v>
      </c>
    </row>
    <row r="393" spans="1:18" x14ac:dyDescent="0.35">
      <c r="A393" s="2" t="s">
        <v>390</v>
      </c>
      <c r="B393" s="2" t="s">
        <v>394</v>
      </c>
      <c r="C393">
        <v>4.2803399999999998E-2</v>
      </c>
      <c r="D393">
        <v>7.7136500000000003</v>
      </c>
      <c r="E393">
        <v>5.55518</v>
      </c>
      <c r="F393">
        <v>1.28859E-2</v>
      </c>
      <c r="G393" t="s">
        <v>629</v>
      </c>
      <c r="H393" t="s">
        <v>629</v>
      </c>
      <c r="P393" t="s">
        <v>629</v>
      </c>
      <c r="R393">
        <v>356</v>
      </c>
    </row>
    <row r="394" spans="1:18" x14ac:dyDescent="0.35">
      <c r="A394" s="2" t="s">
        <v>390</v>
      </c>
      <c r="B394" s="2" t="s">
        <v>395</v>
      </c>
      <c r="C394">
        <v>4.1360000000000001E-2</v>
      </c>
      <c r="D394">
        <v>6.5712999999999999</v>
      </c>
      <c r="E394">
        <v>7.28843</v>
      </c>
      <c r="F394">
        <v>7.81235E-3</v>
      </c>
      <c r="G394" t="s">
        <v>629</v>
      </c>
      <c r="H394" t="s">
        <v>629</v>
      </c>
      <c r="P394" t="s">
        <v>629</v>
      </c>
      <c r="R394">
        <v>357</v>
      </c>
    </row>
    <row r="395" spans="1:18" x14ac:dyDescent="0.35">
      <c r="A395" s="2" t="s">
        <v>398</v>
      </c>
      <c r="B395" s="2" t="s">
        <v>399</v>
      </c>
      <c r="C395">
        <v>6.8598000000000006E-2</v>
      </c>
      <c r="D395">
        <v>1.0788800000000001</v>
      </c>
      <c r="E395">
        <v>4.1474299999999999</v>
      </c>
      <c r="F395">
        <v>0</v>
      </c>
      <c r="G395" t="s">
        <v>626</v>
      </c>
      <c r="H395" t="s">
        <v>629</v>
      </c>
      <c r="P395" t="s">
        <v>629</v>
      </c>
      <c r="R395">
        <v>358</v>
      </c>
    </row>
    <row r="396" spans="1:18" x14ac:dyDescent="0.35">
      <c r="A396" s="2" t="s">
        <v>398</v>
      </c>
      <c r="B396" s="2" t="s">
        <v>400</v>
      </c>
      <c r="C396">
        <v>0.27345000000000003</v>
      </c>
      <c r="D396">
        <v>44.071599999999997</v>
      </c>
      <c r="E396">
        <v>4.4767099999999997</v>
      </c>
      <c r="F396">
        <v>3.44831E-3</v>
      </c>
      <c r="G396" t="s">
        <v>626</v>
      </c>
      <c r="H396" t="s">
        <v>629</v>
      </c>
      <c r="P396" t="s">
        <v>629</v>
      </c>
      <c r="R396">
        <v>359</v>
      </c>
    </row>
    <row r="397" spans="1:18" x14ac:dyDescent="0.35">
      <c r="A397" s="2" t="s">
        <v>398</v>
      </c>
      <c r="B397" s="2" t="s">
        <v>401</v>
      </c>
      <c r="C397">
        <v>1.8375999999999999</v>
      </c>
      <c r="D397">
        <v>7022.03</v>
      </c>
      <c r="E397">
        <v>130.845</v>
      </c>
      <c r="F397">
        <v>0</v>
      </c>
      <c r="G397" t="s">
        <v>626</v>
      </c>
      <c r="H397" t="s">
        <v>629</v>
      </c>
      <c r="P397" t="s">
        <v>629</v>
      </c>
      <c r="R397">
        <v>360</v>
      </c>
    </row>
    <row r="398" spans="1:18" x14ac:dyDescent="0.35">
      <c r="A398" s="2" t="s">
        <v>402</v>
      </c>
      <c r="B398" s="2" t="s">
        <v>403</v>
      </c>
      <c r="C398">
        <v>9.4445799999999996E-2</v>
      </c>
      <c r="D398">
        <v>6.5407200000000003</v>
      </c>
      <c r="E398">
        <v>4.7229200000000002</v>
      </c>
      <c r="F398">
        <v>6.20552E-3</v>
      </c>
      <c r="G398" t="s">
        <v>629</v>
      </c>
      <c r="H398" t="s">
        <v>629</v>
      </c>
      <c r="P398" t="s">
        <v>629</v>
      </c>
      <c r="R398">
        <v>361</v>
      </c>
    </row>
    <row r="399" spans="1:18" x14ac:dyDescent="0.35">
      <c r="A399" s="2" t="s">
        <v>404</v>
      </c>
      <c r="B399" s="2" t="s">
        <v>407</v>
      </c>
      <c r="C399">
        <v>0.14831</v>
      </c>
      <c r="D399">
        <v>4.48536</v>
      </c>
      <c r="E399">
        <v>16.364699999999999</v>
      </c>
      <c r="F399">
        <v>0</v>
      </c>
      <c r="G399" t="s">
        <v>629</v>
      </c>
      <c r="H399" t="s">
        <v>629</v>
      </c>
      <c r="P399" t="s">
        <v>629</v>
      </c>
      <c r="R399">
        <v>362</v>
      </c>
    </row>
    <row r="400" spans="1:18" x14ac:dyDescent="0.35">
      <c r="A400" s="2" t="s">
        <v>404</v>
      </c>
      <c r="B400" s="2" t="s">
        <v>405</v>
      </c>
      <c r="C400">
        <v>8.2908800000000005E-2</v>
      </c>
      <c r="D400">
        <v>5.1263300000000003</v>
      </c>
      <c r="E400">
        <v>10.5037</v>
      </c>
      <c r="F400">
        <v>0</v>
      </c>
      <c r="G400" t="s">
        <v>626</v>
      </c>
      <c r="H400" t="s">
        <v>629</v>
      </c>
      <c r="P400" t="s">
        <v>629</v>
      </c>
      <c r="R400">
        <v>363</v>
      </c>
    </row>
    <row r="401" spans="1:18" x14ac:dyDescent="0.35">
      <c r="A401" s="2" t="s">
        <v>404</v>
      </c>
      <c r="B401" s="2" t="s">
        <v>406</v>
      </c>
      <c r="C401">
        <v>0.14552899999999999</v>
      </c>
      <c r="D401">
        <v>4.5959899999999996</v>
      </c>
      <c r="E401">
        <v>16.529599999999999</v>
      </c>
      <c r="F401">
        <v>0</v>
      </c>
      <c r="G401" t="s">
        <v>626</v>
      </c>
      <c r="H401" t="s">
        <v>629</v>
      </c>
      <c r="P401" t="s">
        <v>629</v>
      </c>
      <c r="R401">
        <v>364</v>
      </c>
    </row>
    <row r="402" spans="1:18" x14ac:dyDescent="0.35">
      <c r="A402" s="2" t="s">
        <v>511</v>
      </c>
      <c r="B402" s="2" t="s">
        <v>512</v>
      </c>
      <c r="C402">
        <v>0.125722</v>
      </c>
      <c r="D402">
        <v>22.567799999999998</v>
      </c>
      <c r="E402">
        <v>12.021699999999999</v>
      </c>
      <c r="F402">
        <v>1.3233399999999999E-2</v>
      </c>
      <c r="G402" t="s">
        <v>626</v>
      </c>
      <c r="H402" t="s">
        <v>629</v>
      </c>
      <c r="P402" t="s">
        <v>629</v>
      </c>
      <c r="R402">
        <v>365</v>
      </c>
    </row>
    <row r="403" spans="1:18" x14ac:dyDescent="0.35">
      <c r="A403" s="2" t="s">
        <v>408</v>
      </c>
      <c r="B403" s="2" t="s">
        <v>409</v>
      </c>
      <c r="C403">
        <v>7.4393100000000004E-2</v>
      </c>
      <c r="D403">
        <v>5.2494699999999996</v>
      </c>
      <c r="E403">
        <v>6.8623399999999997</v>
      </c>
      <c r="F403">
        <v>4.1726200000000001E-3</v>
      </c>
      <c r="G403" t="s">
        <v>629</v>
      </c>
      <c r="H403" t="s">
        <v>629</v>
      </c>
      <c r="P403" t="s">
        <v>629</v>
      </c>
      <c r="R403">
        <v>366</v>
      </c>
    </row>
    <row r="404" spans="1:18" x14ac:dyDescent="0.35">
      <c r="A404" s="2" t="s">
        <v>410</v>
      </c>
      <c r="B404" s="2" t="s">
        <v>115</v>
      </c>
      <c r="C404">
        <v>0.104044</v>
      </c>
      <c r="D404">
        <v>11.145</v>
      </c>
      <c r="E404">
        <v>10.245900000000001</v>
      </c>
      <c r="F404">
        <v>1.5513600000000001E-2</v>
      </c>
      <c r="G404" t="s">
        <v>626</v>
      </c>
      <c r="H404" t="s">
        <v>629</v>
      </c>
      <c r="P404" t="s">
        <v>629</v>
      </c>
      <c r="R404">
        <v>367</v>
      </c>
    </row>
    <row r="405" spans="1:18" x14ac:dyDescent="0.35">
      <c r="A405" s="2" t="s">
        <v>411</v>
      </c>
      <c r="B405" s="2" t="s">
        <v>412</v>
      </c>
      <c r="C405">
        <v>3.2245599999999999E-2</v>
      </c>
      <c r="D405">
        <v>3.9701</v>
      </c>
      <c r="E405">
        <v>6.6982900000000001</v>
      </c>
      <c r="F405">
        <v>7.8775899999999996E-4</v>
      </c>
      <c r="G405" t="s">
        <v>629</v>
      </c>
      <c r="H405" t="s">
        <v>629</v>
      </c>
      <c r="P405" t="s">
        <v>629</v>
      </c>
      <c r="R405">
        <v>368</v>
      </c>
    </row>
    <row r="406" spans="1:18" x14ac:dyDescent="0.35">
      <c r="A406" s="2" t="s">
        <v>620</v>
      </c>
      <c r="B406" s="2" t="s">
        <v>141</v>
      </c>
      <c r="C406">
        <v>7.7854699999999999E-2</v>
      </c>
      <c r="D406">
        <v>14.072699999999999</v>
      </c>
      <c r="E406">
        <v>9.1431100000000001</v>
      </c>
      <c r="F406">
        <v>2.00585E-2</v>
      </c>
      <c r="G406" t="s">
        <v>629</v>
      </c>
      <c r="H406" t="s">
        <v>629</v>
      </c>
      <c r="P406" t="s">
        <v>629</v>
      </c>
      <c r="R406">
        <v>369</v>
      </c>
    </row>
    <row r="407" spans="1:18" x14ac:dyDescent="0.35">
      <c r="A407" s="2" t="s">
        <v>413</v>
      </c>
      <c r="B407" s="2" t="s">
        <v>414</v>
      </c>
      <c r="C407">
        <v>0.121055</v>
      </c>
      <c r="D407">
        <v>6.1252700000000004</v>
      </c>
      <c r="E407">
        <v>15.9826</v>
      </c>
      <c r="F407">
        <v>0</v>
      </c>
      <c r="G407" t="s">
        <v>626</v>
      </c>
      <c r="H407" t="s">
        <v>629</v>
      </c>
      <c r="P407" t="s">
        <v>629</v>
      </c>
      <c r="R407">
        <v>370</v>
      </c>
    </row>
    <row r="408" spans="1:18" x14ac:dyDescent="0.35">
      <c r="A408" s="2" t="s">
        <v>413</v>
      </c>
      <c r="B408" s="2" t="s">
        <v>415</v>
      </c>
      <c r="C408">
        <v>0.142763</v>
      </c>
      <c r="D408">
        <v>4.8989200000000004</v>
      </c>
      <c r="E408">
        <v>16.671600000000002</v>
      </c>
      <c r="F408">
        <v>0</v>
      </c>
      <c r="G408" t="s">
        <v>626</v>
      </c>
      <c r="H408" t="s">
        <v>629</v>
      </c>
      <c r="P408" t="s">
        <v>629</v>
      </c>
      <c r="R408">
        <v>371</v>
      </c>
    </row>
    <row r="409" spans="1:18" x14ac:dyDescent="0.35">
      <c r="A409" s="2" t="s">
        <v>413</v>
      </c>
      <c r="B409" s="2" t="s">
        <v>416</v>
      </c>
      <c r="C409">
        <v>6.8018899999999993E-2</v>
      </c>
      <c r="D409">
        <v>111.55200000000001</v>
      </c>
      <c r="E409">
        <v>4.0156299999999998</v>
      </c>
      <c r="F409">
        <v>1.17906E-3</v>
      </c>
      <c r="G409" t="s">
        <v>626</v>
      </c>
      <c r="H409" t="s">
        <v>629</v>
      </c>
      <c r="P409" t="s">
        <v>629</v>
      </c>
      <c r="R409">
        <v>372</v>
      </c>
    </row>
    <row r="410" spans="1:18" x14ac:dyDescent="0.35">
      <c r="A410" s="2" t="s">
        <v>417</v>
      </c>
      <c r="B410" s="2" t="s">
        <v>418</v>
      </c>
      <c r="C410">
        <v>0.167102</v>
      </c>
      <c r="D410">
        <v>8.8480799999999995</v>
      </c>
      <c r="E410">
        <v>18.083400000000001</v>
      </c>
      <c r="F410">
        <v>1.08614E-2</v>
      </c>
      <c r="G410" t="s">
        <v>626</v>
      </c>
      <c r="H410" t="s">
        <v>629</v>
      </c>
      <c r="P410" t="s">
        <v>629</v>
      </c>
      <c r="R410">
        <v>373</v>
      </c>
    </row>
    <row r="411" spans="1:18" x14ac:dyDescent="0.35">
      <c r="A411" s="2" t="s">
        <v>417</v>
      </c>
      <c r="B411" s="2" t="s">
        <v>420</v>
      </c>
      <c r="C411">
        <v>0.14281199999999999</v>
      </c>
      <c r="D411">
        <v>4.7266000000000004</v>
      </c>
      <c r="E411">
        <v>16.543099999999999</v>
      </c>
      <c r="F411">
        <v>0</v>
      </c>
      <c r="G411" t="s">
        <v>626</v>
      </c>
      <c r="H411" t="s">
        <v>629</v>
      </c>
      <c r="P411" t="s">
        <v>629</v>
      </c>
      <c r="R411">
        <v>374</v>
      </c>
    </row>
    <row r="412" spans="1:18" x14ac:dyDescent="0.35">
      <c r="A412" s="2" t="s">
        <v>417</v>
      </c>
      <c r="B412" s="2" t="s">
        <v>419</v>
      </c>
      <c r="C412">
        <v>4.5267700000000001E-2</v>
      </c>
      <c r="D412">
        <v>3.7842699999999998</v>
      </c>
      <c r="E412">
        <v>5.1430999999999996</v>
      </c>
      <c r="F412">
        <v>4.71289E-3</v>
      </c>
      <c r="G412" t="s">
        <v>626</v>
      </c>
      <c r="H412" t="s">
        <v>629</v>
      </c>
      <c r="P412" t="s">
        <v>629</v>
      </c>
      <c r="R412">
        <v>375</v>
      </c>
    </row>
    <row r="413" spans="1:18" x14ac:dyDescent="0.35">
      <c r="A413" s="2" t="s">
        <v>421</v>
      </c>
      <c r="B413" s="2" t="s">
        <v>422</v>
      </c>
      <c r="C413">
        <v>0.33235599999999998</v>
      </c>
      <c r="D413">
        <v>43.3215</v>
      </c>
      <c r="E413">
        <v>19.2576</v>
      </c>
      <c r="F413">
        <v>0.108899</v>
      </c>
      <c r="G413" t="s">
        <v>626</v>
      </c>
      <c r="H413" t="s">
        <v>629</v>
      </c>
      <c r="P413" t="s">
        <v>629</v>
      </c>
      <c r="R413">
        <v>376</v>
      </c>
    </row>
    <row r="414" spans="1:18" x14ac:dyDescent="0.35">
      <c r="A414" s="2" t="s">
        <v>421</v>
      </c>
      <c r="B414" s="2" t="s">
        <v>423</v>
      </c>
      <c r="C414">
        <v>0.19771900000000001</v>
      </c>
      <c r="D414">
        <v>7.6363099999999999</v>
      </c>
      <c r="E414">
        <v>20.005299999999998</v>
      </c>
      <c r="F414">
        <v>4.62963E-3</v>
      </c>
      <c r="G414" t="s">
        <v>626</v>
      </c>
      <c r="H414" t="s">
        <v>629</v>
      </c>
      <c r="P414" t="s">
        <v>629</v>
      </c>
      <c r="R414">
        <v>377</v>
      </c>
    </row>
    <row r="415" spans="1:18" x14ac:dyDescent="0.35">
      <c r="A415" s="2" t="s">
        <v>421</v>
      </c>
      <c r="B415" s="2" t="s">
        <v>424</v>
      </c>
      <c r="C415">
        <v>7.7466999999999994E-2</v>
      </c>
      <c r="D415">
        <v>13.0528</v>
      </c>
      <c r="E415">
        <v>10.041700000000001</v>
      </c>
      <c r="F415">
        <v>2.07286E-2</v>
      </c>
      <c r="G415" t="s">
        <v>626</v>
      </c>
      <c r="H415" t="s">
        <v>629</v>
      </c>
      <c r="P415" t="s">
        <v>629</v>
      </c>
      <c r="R415">
        <v>378</v>
      </c>
    </row>
    <row r="416" spans="1:18" x14ac:dyDescent="0.35">
      <c r="A416" s="2" t="s">
        <v>421</v>
      </c>
      <c r="B416" s="2" t="s">
        <v>425</v>
      </c>
      <c r="C416">
        <v>0.17168900000000001</v>
      </c>
      <c r="D416">
        <v>51.793199999999999</v>
      </c>
      <c r="E416">
        <v>4.5342399999999996</v>
      </c>
      <c r="F416">
        <v>7.9097400000000002E-3</v>
      </c>
      <c r="G416" t="s">
        <v>626</v>
      </c>
      <c r="H416" t="s">
        <v>629</v>
      </c>
      <c r="P416" t="s">
        <v>629</v>
      </c>
      <c r="R416">
        <v>379</v>
      </c>
    </row>
    <row r="417" spans="1:18" x14ac:dyDescent="0.35">
      <c r="A417" s="2" t="s">
        <v>421</v>
      </c>
      <c r="B417" s="2" t="s">
        <v>426</v>
      </c>
      <c r="C417">
        <v>0.11579399999999999</v>
      </c>
      <c r="D417">
        <v>4.2865500000000001</v>
      </c>
      <c r="E417">
        <v>6.6155299999999997</v>
      </c>
      <c r="F417">
        <v>0</v>
      </c>
      <c r="G417" t="s">
        <v>626</v>
      </c>
      <c r="H417" t="s">
        <v>629</v>
      </c>
      <c r="P417" t="s">
        <v>629</v>
      </c>
      <c r="R417">
        <v>380</v>
      </c>
    </row>
    <row r="418" spans="1:18" x14ac:dyDescent="0.35">
      <c r="A418" s="2" t="s">
        <v>427</v>
      </c>
      <c r="B418" s="2" t="s">
        <v>428</v>
      </c>
      <c r="C418">
        <v>0.21002999999999999</v>
      </c>
      <c r="D418">
        <v>32.349499999999999</v>
      </c>
      <c r="E418">
        <v>13.4748</v>
      </c>
      <c r="F418">
        <v>7.4127399999999996E-2</v>
      </c>
      <c r="G418" t="s">
        <v>626</v>
      </c>
      <c r="H418" t="s">
        <v>629</v>
      </c>
      <c r="P418" t="s">
        <v>629</v>
      </c>
      <c r="R418">
        <v>381</v>
      </c>
    </row>
    <row r="419" spans="1:18" x14ac:dyDescent="0.35">
      <c r="A419" s="2" t="s">
        <v>427</v>
      </c>
      <c r="B419" s="2" t="s">
        <v>430</v>
      </c>
      <c r="C419">
        <v>6.9192500000000004E-2</v>
      </c>
      <c r="D419">
        <v>59.395299999999999</v>
      </c>
      <c r="E419">
        <v>6.1751800000000001</v>
      </c>
      <c r="F419">
        <v>0</v>
      </c>
      <c r="G419" t="s">
        <v>629</v>
      </c>
      <c r="H419" t="s">
        <v>629</v>
      </c>
      <c r="P419" t="s">
        <v>629</v>
      </c>
      <c r="R419">
        <v>382</v>
      </c>
    </row>
    <row r="420" spans="1:18" x14ac:dyDescent="0.35">
      <c r="A420" s="2" t="s">
        <v>427</v>
      </c>
      <c r="B420" s="2" t="s">
        <v>429</v>
      </c>
      <c r="C420">
        <v>9.2864600000000005E-2</v>
      </c>
      <c r="D420">
        <v>7.2181600000000001</v>
      </c>
      <c r="E420">
        <v>8.4589099999999995</v>
      </c>
      <c r="F420">
        <v>6.8325299999999999E-3</v>
      </c>
      <c r="G420" t="s">
        <v>626</v>
      </c>
      <c r="H420" t="s">
        <v>629</v>
      </c>
      <c r="P420" t="s">
        <v>629</v>
      </c>
      <c r="R420">
        <v>383</v>
      </c>
    </row>
    <row r="421" spans="1:18" x14ac:dyDescent="0.35">
      <c r="A421" s="2" t="s">
        <v>431</v>
      </c>
      <c r="B421" s="2" t="s">
        <v>432</v>
      </c>
      <c r="C421">
        <v>3.3480599999999999E-2</v>
      </c>
      <c r="D421">
        <v>4.2213500000000002</v>
      </c>
      <c r="E421">
        <v>7.3873199999999999</v>
      </c>
      <c r="F421">
        <v>7.3352400000000002E-8</v>
      </c>
      <c r="G421" t="s">
        <v>629</v>
      </c>
      <c r="H421" t="s">
        <v>629</v>
      </c>
      <c r="P421" t="s">
        <v>629</v>
      </c>
      <c r="R421">
        <v>384</v>
      </c>
    </row>
    <row r="422" spans="1:18" x14ac:dyDescent="0.35">
      <c r="A422" s="2" t="s">
        <v>433</v>
      </c>
      <c r="B422" s="2" t="s">
        <v>437</v>
      </c>
      <c r="C422">
        <v>0.15624499999999999</v>
      </c>
      <c r="D422">
        <v>5.5456500000000002</v>
      </c>
      <c r="E422">
        <v>19.409800000000001</v>
      </c>
      <c r="F422">
        <v>0</v>
      </c>
      <c r="G422" t="s">
        <v>629</v>
      </c>
      <c r="H422" t="s">
        <v>629</v>
      </c>
      <c r="P422" t="s">
        <v>629</v>
      </c>
      <c r="R422">
        <v>385</v>
      </c>
    </row>
    <row r="423" spans="1:18" x14ac:dyDescent="0.35">
      <c r="A423" s="2" t="s">
        <v>433</v>
      </c>
      <c r="B423" s="2" t="s">
        <v>434</v>
      </c>
      <c r="C423">
        <v>0.20511099999999999</v>
      </c>
      <c r="D423">
        <v>5.78552</v>
      </c>
      <c r="E423">
        <v>22.3569</v>
      </c>
      <c r="F423">
        <v>0</v>
      </c>
      <c r="G423" t="s">
        <v>629</v>
      </c>
      <c r="H423" t="s">
        <v>629</v>
      </c>
      <c r="P423" t="s">
        <v>629</v>
      </c>
      <c r="R423">
        <v>386</v>
      </c>
    </row>
    <row r="424" spans="1:18" x14ac:dyDescent="0.35">
      <c r="A424" s="2" t="s">
        <v>433</v>
      </c>
      <c r="B424" s="2" t="s">
        <v>435</v>
      </c>
      <c r="C424">
        <v>1.8590499999999999E-2</v>
      </c>
      <c r="D424">
        <v>1.1344399999999999</v>
      </c>
      <c r="E424">
        <v>2.47011</v>
      </c>
      <c r="F424">
        <v>0</v>
      </c>
      <c r="G424" t="s">
        <v>629</v>
      </c>
      <c r="H424" t="s">
        <v>629</v>
      </c>
      <c r="P424" t="s">
        <v>629</v>
      </c>
      <c r="R424">
        <v>387</v>
      </c>
    </row>
    <row r="425" spans="1:18" x14ac:dyDescent="0.35">
      <c r="A425" s="2" t="s">
        <v>433</v>
      </c>
      <c r="B425" s="2" t="s">
        <v>436</v>
      </c>
      <c r="C425">
        <v>0.252579</v>
      </c>
      <c r="D425">
        <v>5.3502200000000002</v>
      </c>
      <c r="E425">
        <v>23.624400000000001</v>
      </c>
      <c r="F425">
        <v>0</v>
      </c>
      <c r="G425" t="s">
        <v>629</v>
      </c>
      <c r="H425" t="s">
        <v>629</v>
      </c>
      <c r="P425" t="s">
        <v>629</v>
      </c>
      <c r="R425">
        <v>388</v>
      </c>
    </row>
    <row r="426" spans="1:18" x14ac:dyDescent="0.35">
      <c r="A426" s="2" t="s">
        <v>438</v>
      </c>
      <c r="B426" s="2" t="s">
        <v>439</v>
      </c>
      <c r="C426">
        <v>0.15205199999999999</v>
      </c>
      <c r="D426">
        <v>25.435700000000001</v>
      </c>
      <c r="E426">
        <v>9.31053</v>
      </c>
      <c r="F426">
        <v>5.6023000000000003E-2</v>
      </c>
      <c r="G426" t="s">
        <v>629</v>
      </c>
      <c r="H426" t="s">
        <v>629</v>
      </c>
      <c r="P426" t="s">
        <v>629</v>
      </c>
      <c r="R426">
        <v>389</v>
      </c>
    </row>
    <row r="427" spans="1:18" x14ac:dyDescent="0.35">
      <c r="A427" s="2" t="s">
        <v>438</v>
      </c>
      <c r="B427" s="2" t="s">
        <v>441</v>
      </c>
      <c r="C427">
        <v>9.2068499999999998E-2</v>
      </c>
      <c r="D427">
        <v>3.5927899999999999</v>
      </c>
      <c r="E427">
        <v>9.7579499999999992</v>
      </c>
      <c r="F427">
        <v>0</v>
      </c>
      <c r="G427" t="s">
        <v>629</v>
      </c>
      <c r="H427" t="s">
        <v>629</v>
      </c>
      <c r="P427" t="s">
        <v>629</v>
      </c>
      <c r="R427">
        <v>390</v>
      </c>
    </row>
    <row r="428" spans="1:18" x14ac:dyDescent="0.35">
      <c r="A428" s="2" t="s">
        <v>438</v>
      </c>
      <c r="B428" s="2" t="s">
        <v>440</v>
      </c>
      <c r="C428">
        <v>7.8678100000000001E-2</v>
      </c>
      <c r="D428">
        <v>4.0837399999999997</v>
      </c>
      <c r="E428">
        <v>8.2543299999999995</v>
      </c>
      <c r="F428">
        <v>0</v>
      </c>
      <c r="G428" t="s">
        <v>629</v>
      </c>
      <c r="H428" t="s">
        <v>629</v>
      </c>
      <c r="P428" t="s">
        <v>629</v>
      </c>
      <c r="R428">
        <v>391</v>
      </c>
    </row>
    <row r="429" spans="1:18" x14ac:dyDescent="0.35">
      <c r="A429" s="2" t="s">
        <v>438</v>
      </c>
      <c r="B429" s="2" t="s">
        <v>452</v>
      </c>
      <c r="C429">
        <v>0</v>
      </c>
      <c r="D429">
        <v>0</v>
      </c>
      <c r="E429">
        <v>0</v>
      </c>
      <c r="F429">
        <v>0</v>
      </c>
      <c r="G429" t="s">
        <v>629</v>
      </c>
      <c r="H429" t="s">
        <v>626</v>
      </c>
      <c r="P429" t="s">
        <v>1157</v>
      </c>
      <c r="R429">
        <v>391</v>
      </c>
    </row>
    <row r="430" spans="1:18" x14ac:dyDescent="0.35">
      <c r="A430" s="2" t="s">
        <v>438</v>
      </c>
      <c r="B430" s="2" t="s">
        <v>451</v>
      </c>
      <c r="C430">
        <v>0</v>
      </c>
      <c r="D430">
        <v>0</v>
      </c>
      <c r="E430">
        <v>0</v>
      </c>
      <c r="F430">
        <v>0</v>
      </c>
      <c r="G430" t="s">
        <v>629</v>
      </c>
      <c r="H430" t="s">
        <v>626</v>
      </c>
      <c r="P430" t="s">
        <v>1157</v>
      </c>
      <c r="R430">
        <v>391</v>
      </c>
    </row>
    <row r="431" spans="1:18" x14ac:dyDescent="0.35">
      <c r="A431" s="2" t="s">
        <v>438</v>
      </c>
      <c r="B431" s="2" t="s">
        <v>442</v>
      </c>
      <c r="C431">
        <v>0.16994400000000001</v>
      </c>
      <c r="D431">
        <v>29.162099999999999</v>
      </c>
      <c r="E431">
        <v>9.3024500000000003</v>
      </c>
      <c r="F431">
        <v>8.0261600000000002E-2</v>
      </c>
      <c r="G431" t="s">
        <v>629</v>
      </c>
      <c r="H431" t="s">
        <v>629</v>
      </c>
      <c r="P431" t="s">
        <v>629</v>
      </c>
      <c r="R431">
        <v>392</v>
      </c>
    </row>
    <row r="432" spans="1:18" x14ac:dyDescent="0.35">
      <c r="A432" s="2" t="s">
        <v>438</v>
      </c>
      <c r="B432" s="2" t="s">
        <v>443</v>
      </c>
      <c r="C432">
        <v>5.7717499999999998E-2</v>
      </c>
      <c r="D432">
        <v>10.423</v>
      </c>
      <c r="E432">
        <v>7.6360299999999999</v>
      </c>
      <c r="F432">
        <v>1.73525E-2</v>
      </c>
      <c r="G432" t="s">
        <v>629</v>
      </c>
      <c r="H432" t="s">
        <v>629</v>
      </c>
      <c r="P432" t="s">
        <v>629</v>
      </c>
      <c r="R432">
        <v>393</v>
      </c>
    </row>
    <row r="433" spans="1:18" x14ac:dyDescent="0.35">
      <c r="A433" s="2" t="s">
        <v>438</v>
      </c>
      <c r="B433" s="2" t="s">
        <v>444</v>
      </c>
      <c r="C433">
        <v>9.0373400000000007E-2</v>
      </c>
      <c r="D433">
        <v>16.441600000000001</v>
      </c>
      <c r="E433">
        <v>6.3217100000000004</v>
      </c>
      <c r="F433">
        <v>3.6618600000000001E-2</v>
      </c>
      <c r="G433" t="s">
        <v>629</v>
      </c>
      <c r="H433" t="s">
        <v>629</v>
      </c>
      <c r="P433" t="s">
        <v>629</v>
      </c>
      <c r="R433">
        <v>394</v>
      </c>
    </row>
    <row r="434" spans="1:18" x14ac:dyDescent="0.35">
      <c r="A434" s="2" t="s">
        <v>438</v>
      </c>
      <c r="B434" s="2" t="s">
        <v>445</v>
      </c>
      <c r="C434">
        <v>8.6905800000000005E-2</v>
      </c>
      <c r="D434">
        <v>2.0083600000000001</v>
      </c>
      <c r="E434">
        <v>7.4078600000000003</v>
      </c>
      <c r="F434">
        <v>0</v>
      </c>
      <c r="G434" t="s">
        <v>629</v>
      </c>
      <c r="H434" t="s">
        <v>629</v>
      </c>
      <c r="P434" t="s">
        <v>629</v>
      </c>
      <c r="R434">
        <v>395</v>
      </c>
    </row>
    <row r="435" spans="1:18" x14ac:dyDescent="0.35">
      <c r="A435" s="2" t="s">
        <v>438</v>
      </c>
      <c r="B435" s="2" t="s">
        <v>446</v>
      </c>
      <c r="C435">
        <v>0.29732500000000001</v>
      </c>
      <c r="D435">
        <v>37.863399999999999</v>
      </c>
      <c r="E435">
        <v>21.9925</v>
      </c>
      <c r="F435">
        <v>7.9748200000000005E-2</v>
      </c>
      <c r="G435" t="s">
        <v>629</v>
      </c>
      <c r="H435" t="s">
        <v>629</v>
      </c>
      <c r="P435" t="s">
        <v>629</v>
      </c>
      <c r="R435">
        <v>396</v>
      </c>
    </row>
    <row r="436" spans="1:18" x14ac:dyDescent="0.35">
      <c r="A436" s="2" t="s">
        <v>438</v>
      </c>
      <c r="B436" s="2" t="s">
        <v>450</v>
      </c>
      <c r="C436">
        <v>0.18213199999999999</v>
      </c>
      <c r="D436">
        <v>6.1619299999999999</v>
      </c>
      <c r="E436">
        <v>21.565000000000001</v>
      </c>
      <c r="F436">
        <v>0</v>
      </c>
      <c r="G436" t="s">
        <v>629</v>
      </c>
      <c r="H436" t="s">
        <v>629</v>
      </c>
      <c r="P436" t="s">
        <v>629</v>
      </c>
      <c r="R436">
        <v>397</v>
      </c>
    </row>
    <row r="437" spans="1:18" x14ac:dyDescent="0.35">
      <c r="A437" s="2" t="s">
        <v>438</v>
      </c>
      <c r="B437" s="2" t="s">
        <v>447</v>
      </c>
      <c r="C437">
        <v>0.16914399999999999</v>
      </c>
      <c r="D437">
        <v>139.48599999999999</v>
      </c>
      <c r="E437">
        <v>4.1208</v>
      </c>
      <c r="F437">
        <v>1.13513E-2</v>
      </c>
      <c r="G437" t="s">
        <v>629</v>
      </c>
      <c r="H437" t="s">
        <v>629</v>
      </c>
      <c r="P437" t="s">
        <v>629</v>
      </c>
      <c r="R437">
        <v>398</v>
      </c>
    </row>
    <row r="438" spans="1:18" x14ac:dyDescent="0.35">
      <c r="A438" s="2" t="s">
        <v>438</v>
      </c>
      <c r="B438" s="2" t="s">
        <v>449</v>
      </c>
      <c r="C438">
        <v>0.147283</v>
      </c>
      <c r="D438">
        <v>4.6454199999999997</v>
      </c>
      <c r="E438">
        <v>13.4015</v>
      </c>
      <c r="F438">
        <v>0</v>
      </c>
      <c r="G438" t="s">
        <v>629</v>
      </c>
      <c r="H438" t="s">
        <v>629</v>
      </c>
      <c r="P438" t="s">
        <v>629</v>
      </c>
      <c r="R438">
        <v>399</v>
      </c>
    </row>
    <row r="439" spans="1:18" x14ac:dyDescent="0.35">
      <c r="A439" s="2" t="s">
        <v>438</v>
      </c>
      <c r="B439" s="2" t="s">
        <v>448</v>
      </c>
      <c r="C439">
        <v>2.3220500000000002E-2</v>
      </c>
      <c r="D439">
        <v>0.42057099999999997</v>
      </c>
      <c r="E439">
        <v>1.66736</v>
      </c>
      <c r="F439">
        <v>0</v>
      </c>
      <c r="G439" t="s">
        <v>629</v>
      </c>
      <c r="H439" t="s">
        <v>629</v>
      </c>
      <c r="P439" t="s">
        <v>629</v>
      </c>
      <c r="R439">
        <v>400</v>
      </c>
    </row>
    <row r="440" spans="1:18" x14ac:dyDescent="0.35">
      <c r="A440" s="2" t="s">
        <v>456</v>
      </c>
      <c r="B440" s="2" t="s">
        <v>457</v>
      </c>
      <c r="C440">
        <v>7.4027300000000004E-2</v>
      </c>
      <c r="D440">
        <v>5.8780099999999997</v>
      </c>
      <c r="E440">
        <v>10.2865</v>
      </c>
      <c r="F440">
        <v>0</v>
      </c>
      <c r="G440" t="s">
        <v>626</v>
      </c>
      <c r="H440" t="s">
        <v>629</v>
      </c>
      <c r="P440" t="s">
        <v>629</v>
      </c>
      <c r="R440">
        <v>401</v>
      </c>
    </row>
    <row r="441" spans="1:18" x14ac:dyDescent="0.35">
      <c r="A441" s="2" t="s">
        <v>456</v>
      </c>
      <c r="B441" s="2" t="s">
        <v>458</v>
      </c>
      <c r="C441">
        <v>6.65187E-2</v>
      </c>
      <c r="D441">
        <v>4.82944</v>
      </c>
      <c r="E441">
        <v>8.6986000000000008</v>
      </c>
      <c r="F441">
        <v>0</v>
      </c>
      <c r="G441" t="s">
        <v>629</v>
      </c>
      <c r="H441" t="s">
        <v>629</v>
      </c>
      <c r="P441" t="s">
        <v>629</v>
      </c>
      <c r="R441">
        <v>402</v>
      </c>
    </row>
    <row r="442" spans="1:18" x14ac:dyDescent="0.35">
      <c r="A442" s="2" t="s">
        <v>456</v>
      </c>
      <c r="B442" s="2" t="s">
        <v>459</v>
      </c>
      <c r="C442">
        <v>7.5579499999999994E-2</v>
      </c>
      <c r="D442">
        <v>6.1994600000000002</v>
      </c>
      <c r="E442">
        <v>10.935700000000001</v>
      </c>
      <c r="F442">
        <v>0</v>
      </c>
      <c r="G442" t="s">
        <v>629</v>
      </c>
      <c r="H442" t="s">
        <v>629</v>
      </c>
      <c r="P442" t="s">
        <v>629</v>
      </c>
      <c r="R442">
        <v>403</v>
      </c>
    </row>
    <row r="443" spans="1:18" x14ac:dyDescent="0.35">
      <c r="A443" s="2" t="s">
        <v>456</v>
      </c>
      <c r="B443" s="2" t="s">
        <v>460</v>
      </c>
      <c r="C443">
        <v>6.2645199999999998E-2</v>
      </c>
      <c r="D443">
        <v>4.8448000000000002</v>
      </c>
      <c r="E443">
        <v>8.7753999999999994</v>
      </c>
      <c r="F443">
        <v>0</v>
      </c>
      <c r="G443" t="s">
        <v>629</v>
      </c>
      <c r="H443" t="s">
        <v>629</v>
      </c>
      <c r="P443" t="s">
        <v>629</v>
      </c>
      <c r="R443">
        <v>404</v>
      </c>
    </row>
    <row r="444" spans="1:18" x14ac:dyDescent="0.35">
      <c r="A444" s="2" t="s">
        <v>456</v>
      </c>
      <c r="B444" s="2" t="s">
        <v>461</v>
      </c>
      <c r="C444">
        <v>5.3240299999999997E-2</v>
      </c>
      <c r="D444">
        <v>4.71896</v>
      </c>
      <c r="E444">
        <v>8.1354399999999991</v>
      </c>
      <c r="F444">
        <v>1.72415E-3</v>
      </c>
      <c r="G444" t="s">
        <v>629</v>
      </c>
      <c r="H444" t="s">
        <v>629</v>
      </c>
      <c r="P444" t="s">
        <v>629</v>
      </c>
      <c r="R444">
        <v>405</v>
      </c>
    </row>
    <row r="445" spans="1:18" x14ac:dyDescent="0.35">
      <c r="A445" s="2" t="s">
        <v>276</v>
      </c>
      <c r="B445" s="2" t="s">
        <v>277</v>
      </c>
      <c r="C445">
        <v>0.23160800000000001</v>
      </c>
      <c r="D445">
        <v>20.182500000000001</v>
      </c>
      <c r="E445">
        <v>19.562200000000001</v>
      </c>
      <c r="F445">
        <v>4.0151300000000001E-2</v>
      </c>
      <c r="G445" t="s">
        <v>629</v>
      </c>
      <c r="H445" t="s">
        <v>629</v>
      </c>
      <c r="P445" t="s">
        <v>629</v>
      </c>
      <c r="R445">
        <v>406</v>
      </c>
    </row>
    <row r="446" spans="1:18" x14ac:dyDescent="0.35">
      <c r="A446" s="2" t="s">
        <v>276</v>
      </c>
      <c r="B446" s="2" t="s">
        <v>278</v>
      </c>
      <c r="C446">
        <v>4.5784199999999997E-2</v>
      </c>
      <c r="D446">
        <v>3.5739299999999998</v>
      </c>
      <c r="E446">
        <v>2.6663199999999998</v>
      </c>
      <c r="F446">
        <v>0</v>
      </c>
      <c r="G446" t="s">
        <v>629</v>
      </c>
      <c r="H446" t="s">
        <v>629</v>
      </c>
      <c r="P446" t="s">
        <v>629</v>
      </c>
      <c r="R446">
        <v>407</v>
      </c>
    </row>
    <row r="447" spans="1:18" x14ac:dyDescent="0.35">
      <c r="A447" s="2" t="s">
        <v>276</v>
      </c>
      <c r="B447" s="2" t="s">
        <v>279</v>
      </c>
      <c r="C447">
        <v>6.04523E-2</v>
      </c>
      <c r="D447">
        <v>5.5394899999999998</v>
      </c>
      <c r="E447">
        <v>8.0642399999999999</v>
      </c>
      <c r="F447">
        <v>2.9702700000000001E-3</v>
      </c>
      <c r="G447" t="s">
        <v>629</v>
      </c>
      <c r="H447" t="s">
        <v>629</v>
      </c>
      <c r="P447" t="s">
        <v>629</v>
      </c>
      <c r="R447">
        <v>408</v>
      </c>
    </row>
    <row r="448" spans="1:18" x14ac:dyDescent="0.35">
      <c r="A448" s="2" t="s">
        <v>462</v>
      </c>
      <c r="B448" s="2" t="s">
        <v>468</v>
      </c>
      <c r="C448">
        <v>0.19042700000000001</v>
      </c>
      <c r="D448">
        <v>6.3484499999999997</v>
      </c>
      <c r="E448">
        <v>19.709299999999999</v>
      </c>
      <c r="F448">
        <v>1.9081300000000001E-3</v>
      </c>
      <c r="G448" t="s">
        <v>626</v>
      </c>
      <c r="H448" t="s">
        <v>629</v>
      </c>
      <c r="P448" t="s">
        <v>629</v>
      </c>
      <c r="R448">
        <v>409</v>
      </c>
    </row>
    <row r="449" spans="1:18" x14ac:dyDescent="0.35">
      <c r="A449" s="2" t="s">
        <v>462</v>
      </c>
      <c r="B449" s="2" t="s">
        <v>466</v>
      </c>
      <c r="C449">
        <v>0.202956</v>
      </c>
      <c r="D449">
        <v>11.5876</v>
      </c>
      <c r="E449">
        <v>18.797499999999999</v>
      </c>
      <c r="F449">
        <v>1.74781E-2</v>
      </c>
      <c r="G449" t="s">
        <v>626</v>
      </c>
      <c r="H449" t="s">
        <v>629</v>
      </c>
      <c r="P449" t="s">
        <v>629</v>
      </c>
      <c r="R449">
        <v>410</v>
      </c>
    </row>
    <row r="450" spans="1:18" x14ac:dyDescent="0.35">
      <c r="A450" s="2" t="s">
        <v>462</v>
      </c>
      <c r="B450" s="2" t="s">
        <v>467</v>
      </c>
      <c r="C450">
        <v>0.19661699999999999</v>
      </c>
      <c r="D450">
        <v>7.4841699999999998</v>
      </c>
      <c r="E450">
        <v>20.0199</v>
      </c>
      <c r="F450">
        <v>4.6292900000000003E-3</v>
      </c>
      <c r="G450" t="s">
        <v>626</v>
      </c>
      <c r="H450" t="s">
        <v>629</v>
      </c>
      <c r="P450" t="s">
        <v>629</v>
      </c>
      <c r="R450">
        <v>411</v>
      </c>
    </row>
    <row r="451" spans="1:18" x14ac:dyDescent="0.35">
      <c r="A451" s="2" t="s">
        <v>462</v>
      </c>
      <c r="B451" s="2" t="s">
        <v>465</v>
      </c>
      <c r="C451">
        <v>0.19995499999999999</v>
      </c>
      <c r="D451">
        <v>12.6242</v>
      </c>
      <c r="E451">
        <v>17.815200000000001</v>
      </c>
      <c r="F451">
        <v>2.2384500000000002E-2</v>
      </c>
      <c r="G451" t="s">
        <v>626</v>
      </c>
      <c r="H451" t="s">
        <v>629</v>
      </c>
      <c r="P451" t="s">
        <v>629</v>
      </c>
      <c r="R451">
        <v>412</v>
      </c>
    </row>
    <row r="452" spans="1:18" x14ac:dyDescent="0.35">
      <c r="A452" s="2" t="s">
        <v>462</v>
      </c>
      <c r="B452" s="2" t="s">
        <v>463</v>
      </c>
      <c r="C452">
        <v>7.5211200000000006E-2</v>
      </c>
      <c r="D452">
        <v>5.6281600000000003</v>
      </c>
      <c r="E452">
        <v>9.8492899999999999</v>
      </c>
      <c r="F452">
        <v>0</v>
      </c>
      <c r="G452" t="s">
        <v>626</v>
      </c>
      <c r="H452" t="s">
        <v>629</v>
      </c>
      <c r="P452" t="s">
        <v>629</v>
      </c>
      <c r="R452">
        <v>413</v>
      </c>
    </row>
    <row r="453" spans="1:18" x14ac:dyDescent="0.35">
      <c r="A453" s="2" t="s">
        <v>462</v>
      </c>
      <c r="B453" s="2" t="s">
        <v>464</v>
      </c>
      <c r="C453">
        <v>6.5900700000000006E-2</v>
      </c>
      <c r="D453">
        <v>4.6314299999999999</v>
      </c>
      <c r="E453">
        <v>6.8551900000000003</v>
      </c>
      <c r="F453">
        <v>2.29962E-3</v>
      </c>
      <c r="G453" t="s">
        <v>629</v>
      </c>
      <c r="H453" t="s">
        <v>629</v>
      </c>
      <c r="P453" t="s">
        <v>629</v>
      </c>
      <c r="R453">
        <v>414</v>
      </c>
    </row>
    <row r="454" spans="1:18" x14ac:dyDescent="0.35">
      <c r="A454" s="2" t="s">
        <v>469</v>
      </c>
      <c r="B454" s="2" t="s">
        <v>470</v>
      </c>
      <c r="C454">
        <v>7.1743500000000002E-2</v>
      </c>
      <c r="D454">
        <v>3.4375300000000002</v>
      </c>
      <c r="E454">
        <v>6.5165800000000003</v>
      </c>
      <c r="F454">
        <v>0</v>
      </c>
      <c r="G454" t="s">
        <v>629</v>
      </c>
      <c r="H454" t="s">
        <v>629</v>
      </c>
      <c r="P454" t="s">
        <v>629</v>
      </c>
      <c r="R454">
        <v>415</v>
      </c>
    </row>
    <row r="455" spans="1:18" x14ac:dyDescent="0.35">
      <c r="A455" s="2" t="s">
        <v>469</v>
      </c>
      <c r="B455" s="2" t="s">
        <v>471</v>
      </c>
      <c r="C455">
        <v>7.3256199999999994E-2</v>
      </c>
      <c r="D455">
        <v>4.6358800000000002</v>
      </c>
      <c r="E455">
        <v>8.3805399999999999</v>
      </c>
      <c r="F455">
        <v>0</v>
      </c>
      <c r="G455" t="s">
        <v>629</v>
      </c>
      <c r="H455" t="s">
        <v>629</v>
      </c>
      <c r="P455" t="s">
        <v>629</v>
      </c>
      <c r="R455">
        <v>416</v>
      </c>
    </row>
    <row r="456" spans="1:18" x14ac:dyDescent="0.35">
      <c r="A456" s="2" t="s">
        <v>469</v>
      </c>
      <c r="B456" s="2" t="s">
        <v>472</v>
      </c>
      <c r="C456">
        <v>9.49792E-2</v>
      </c>
      <c r="D456">
        <v>4.2713599999999996</v>
      </c>
      <c r="E456">
        <v>5.6777199999999999</v>
      </c>
      <c r="F456">
        <v>0</v>
      </c>
      <c r="G456" t="s">
        <v>629</v>
      </c>
      <c r="H456" t="s">
        <v>629</v>
      </c>
      <c r="P456" t="s">
        <v>629</v>
      </c>
      <c r="R456">
        <v>417</v>
      </c>
    </row>
    <row r="457" spans="1:18" x14ac:dyDescent="0.35">
      <c r="A457" s="2" t="s">
        <v>469</v>
      </c>
      <c r="B457" s="2" t="s">
        <v>473</v>
      </c>
      <c r="C457">
        <v>1.46188E-2</v>
      </c>
      <c r="D457">
        <v>0.34873799999999999</v>
      </c>
      <c r="E457">
        <v>1.22058</v>
      </c>
      <c r="F457">
        <v>0</v>
      </c>
      <c r="G457" t="s">
        <v>629</v>
      </c>
      <c r="H457" t="s">
        <v>629</v>
      </c>
      <c r="P457" t="s">
        <v>629</v>
      </c>
      <c r="R457">
        <v>418</v>
      </c>
    </row>
    <row r="458" spans="1:18" x14ac:dyDescent="0.35">
      <c r="A458" s="2" t="s">
        <v>474</v>
      </c>
      <c r="B458" s="2" t="s">
        <v>475</v>
      </c>
      <c r="C458">
        <v>0.33662399999999998</v>
      </c>
      <c r="D458">
        <v>64.887500000000003</v>
      </c>
      <c r="E458">
        <v>13.668799999999999</v>
      </c>
      <c r="F458">
        <v>0.146982</v>
      </c>
      <c r="G458" t="s">
        <v>626</v>
      </c>
      <c r="H458" t="s">
        <v>629</v>
      </c>
      <c r="P458" t="s">
        <v>629</v>
      </c>
      <c r="R458">
        <v>419</v>
      </c>
    </row>
    <row r="459" spans="1:18" x14ac:dyDescent="0.35">
      <c r="A459" s="2" t="s">
        <v>474</v>
      </c>
      <c r="B459" s="2" t="s">
        <v>476</v>
      </c>
      <c r="C459">
        <v>7.9030199999999995E-2</v>
      </c>
      <c r="D459">
        <v>5.0010899999999996</v>
      </c>
      <c r="E459">
        <v>8.9114100000000001</v>
      </c>
      <c r="F459">
        <v>0</v>
      </c>
      <c r="G459" t="s">
        <v>626</v>
      </c>
      <c r="H459" t="s">
        <v>629</v>
      </c>
      <c r="P459" t="s">
        <v>629</v>
      </c>
      <c r="R459">
        <v>420</v>
      </c>
    </row>
    <row r="460" spans="1:18" x14ac:dyDescent="0.35">
      <c r="A460" s="2" t="s">
        <v>474</v>
      </c>
      <c r="B460" s="2" t="s">
        <v>477</v>
      </c>
      <c r="C460">
        <v>0.184338</v>
      </c>
      <c r="D460">
        <v>80.033100000000005</v>
      </c>
      <c r="E460">
        <v>6.8311799999999998</v>
      </c>
      <c r="F460">
        <v>7.3852200000000007E-2</v>
      </c>
      <c r="G460" t="s">
        <v>626</v>
      </c>
      <c r="H460" t="s">
        <v>629</v>
      </c>
      <c r="P460" t="s">
        <v>629</v>
      </c>
      <c r="R460">
        <v>421</v>
      </c>
    </row>
    <row r="461" spans="1:18" x14ac:dyDescent="0.35">
      <c r="A461" s="2" t="s">
        <v>616</v>
      </c>
      <c r="B461" s="2" t="s">
        <v>619</v>
      </c>
      <c r="C461">
        <v>5.2591499999999999E-2</v>
      </c>
      <c r="D461">
        <v>39.830399999999997</v>
      </c>
      <c r="E461">
        <v>4.9335300000000002</v>
      </c>
      <c r="F461">
        <v>4.7044799999999996E-3</v>
      </c>
      <c r="G461" t="s">
        <v>629</v>
      </c>
      <c r="H461" t="s">
        <v>629</v>
      </c>
      <c r="P461" t="s">
        <v>629</v>
      </c>
      <c r="R461">
        <v>422</v>
      </c>
    </row>
    <row r="462" spans="1:18" x14ac:dyDescent="0.35">
      <c r="A462" s="2" t="s">
        <v>616</v>
      </c>
      <c r="B462" s="2" t="s">
        <v>617</v>
      </c>
      <c r="C462">
        <v>6.3E-2</v>
      </c>
      <c r="D462">
        <v>14.04</v>
      </c>
      <c r="E462">
        <v>0</v>
      </c>
      <c r="F462">
        <v>0.64</v>
      </c>
      <c r="G462" t="s">
        <v>626</v>
      </c>
      <c r="H462" t="s">
        <v>626</v>
      </c>
      <c r="P462" t="s">
        <v>1157</v>
      </c>
      <c r="R462">
        <v>422</v>
      </c>
    </row>
    <row r="463" spans="1:18" x14ac:dyDescent="0.35">
      <c r="A463" s="2" t="s">
        <v>616</v>
      </c>
      <c r="B463" s="2" t="s">
        <v>618</v>
      </c>
      <c r="C463">
        <v>6.3E-2</v>
      </c>
      <c r="D463">
        <v>14.04</v>
      </c>
      <c r="E463">
        <v>0</v>
      </c>
      <c r="F463">
        <v>0.64</v>
      </c>
      <c r="G463" t="s">
        <v>626</v>
      </c>
      <c r="H463" t="s">
        <v>626</v>
      </c>
      <c r="P463" t="s">
        <v>1157</v>
      </c>
      <c r="R463">
        <v>422</v>
      </c>
    </row>
    <row r="464" spans="1:18" x14ac:dyDescent="0.35">
      <c r="A464" s="2" t="s">
        <v>478</v>
      </c>
      <c r="B464" s="2" t="s">
        <v>479</v>
      </c>
      <c r="C464">
        <v>0.111281</v>
      </c>
      <c r="D464">
        <v>6.3797800000000002</v>
      </c>
      <c r="E464">
        <v>15.3935</v>
      </c>
      <c r="F464">
        <v>0</v>
      </c>
      <c r="G464" t="s">
        <v>629</v>
      </c>
      <c r="H464" t="s">
        <v>629</v>
      </c>
      <c r="P464" t="s">
        <v>629</v>
      </c>
      <c r="R464">
        <v>423</v>
      </c>
    </row>
    <row r="465" spans="1:18" x14ac:dyDescent="0.35">
      <c r="A465" s="2" t="s">
        <v>478</v>
      </c>
      <c r="B465" s="2" t="s">
        <v>480</v>
      </c>
      <c r="C465">
        <v>0.19978899999999999</v>
      </c>
      <c r="D465">
        <v>6.0950100000000003</v>
      </c>
      <c r="E465">
        <v>20.072700000000001</v>
      </c>
      <c r="F465">
        <v>0</v>
      </c>
      <c r="G465" t="s">
        <v>629</v>
      </c>
      <c r="H465" t="s">
        <v>629</v>
      </c>
      <c r="P465" t="s">
        <v>629</v>
      </c>
      <c r="R465">
        <v>424</v>
      </c>
    </row>
    <row r="466" spans="1:18" x14ac:dyDescent="0.35">
      <c r="A466" s="2" t="s">
        <v>478</v>
      </c>
      <c r="B466" s="2" t="s">
        <v>481</v>
      </c>
      <c r="C466">
        <v>9.97503E-2</v>
      </c>
      <c r="D466">
        <v>6.05213</v>
      </c>
      <c r="E466">
        <v>13.5244</v>
      </c>
      <c r="F466">
        <v>0</v>
      </c>
      <c r="G466" t="s">
        <v>629</v>
      </c>
      <c r="H466" t="s">
        <v>629</v>
      </c>
      <c r="P466" t="s">
        <v>629</v>
      </c>
      <c r="R466">
        <v>425</v>
      </c>
    </row>
    <row r="467" spans="1:18" x14ac:dyDescent="0.35">
      <c r="A467" s="2" t="s">
        <v>478</v>
      </c>
      <c r="B467" s="2" t="s">
        <v>483</v>
      </c>
      <c r="C467">
        <v>4.3812700000000003E-2</v>
      </c>
      <c r="D467">
        <v>3.7278799999999999</v>
      </c>
      <c r="E467">
        <v>6.4484199999999996</v>
      </c>
      <c r="F467">
        <v>0</v>
      </c>
      <c r="G467" t="s">
        <v>629</v>
      </c>
      <c r="H467" t="s">
        <v>629</v>
      </c>
      <c r="P467" t="s">
        <v>629</v>
      </c>
      <c r="R467">
        <v>426</v>
      </c>
    </row>
    <row r="468" spans="1:18" x14ac:dyDescent="0.35">
      <c r="A468" s="2" t="s">
        <v>478</v>
      </c>
      <c r="B468" s="2" t="s">
        <v>482</v>
      </c>
      <c r="C468">
        <v>2.8241200000000001E-2</v>
      </c>
      <c r="D468">
        <v>3.3898299999999999</v>
      </c>
      <c r="E468">
        <v>5.9954400000000003</v>
      </c>
      <c r="F468">
        <v>0</v>
      </c>
      <c r="G468" t="s">
        <v>629</v>
      </c>
      <c r="H468" t="s">
        <v>629</v>
      </c>
      <c r="P468" t="s">
        <v>629</v>
      </c>
      <c r="R468">
        <v>427</v>
      </c>
    </row>
    <row r="469" spans="1:18" x14ac:dyDescent="0.35">
      <c r="A469" s="2" t="s">
        <v>484</v>
      </c>
      <c r="B469" s="2" t="s">
        <v>485</v>
      </c>
      <c r="C469">
        <v>0.106795</v>
      </c>
      <c r="D469">
        <v>4.8888199999999999</v>
      </c>
      <c r="E469">
        <v>11.1972</v>
      </c>
      <c r="F469">
        <v>0</v>
      </c>
      <c r="G469" t="s">
        <v>626</v>
      </c>
      <c r="H469" t="s">
        <v>629</v>
      </c>
      <c r="P469" t="s">
        <v>629</v>
      </c>
      <c r="R469">
        <v>428</v>
      </c>
    </row>
    <row r="470" spans="1:18" x14ac:dyDescent="0.35">
      <c r="A470" s="2" t="s">
        <v>486</v>
      </c>
      <c r="B470" s="2" t="s">
        <v>487</v>
      </c>
      <c r="C470">
        <v>0.196827</v>
      </c>
      <c r="D470">
        <v>12.699199999999999</v>
      </c>
      <c r="E470">
        <v>17.362200000000001</v>
      </c>
      <c r="F470">
        <v>2.3833400000000001E-2</v>
      </c>
      <c r="G470" t="s">
        <v>626</v>
      </c>
      <c r="H470" t="s">
        <v>629</v>
      </c>
      <c r="P470" t="s">
        <v>629</v>
      </c>
      <c r="R470">
        <v>429</v>
      </c>
    </row>
    <row r="471" spans="1:18" x14ac:dyDescent="0.35">
      <c r="A471" s="2" t="s">
        <v>486</v>
      </c>
      <c r="B471" s="2" t="s">
        <v>489</v>
      </c>
      <c r="C471">
        <v>0.18149599999999999</v>
      </c>
      <c r="D471">
        <v>4.7786900000000001</v>
      </c>
      <c r="E471">
        <v>16.7254</v>
      </c>
      <c r="F471">
        <v>0</v>
      </c>
      <c r="G471" t="s">
        <v>626</v>
      </c>
      <c r="H471" t="s">
        <v>629</v>
      </c>
      <c r="P471" t="s">
        <v>629</v>
      </c>
      <c r="R471">
        <v>430</v>
      </c>
    </row>
    <row r="472" spans="1:18" x14ac:dyDescent="0.35">
      <c r="A472" s="2" t="s">
        <v>486</v>
      </c>
      <c r="B472" s="2" t="s">
        <v>488</v>
      </c>
      <c r="C472">
        <v>6.3268699999999997E-2</v>
      </c>
      <c r="D472">
        <v>2.6121699999999999</v>
      </c>
      <c r="E472">
        <v>2.9378600000000001</v>
      </c>
      <c r="F472">
        <v>3.3823799999999999E-3</v>
      </c>
      <c r="G472" t="s">
        <v>626</v>
      </c>
      <c r="H472" t="s">
        <v>629</v>
      </c>
      <c r="P472" t="s">
        <v>629</v>
      </c>
      <c r="R472">
        <v>431</v>
      </c>
    </row>
    <row r="473" spans="1:18" x14ac:dyDescent="0.35">
      <c r="A473" s="2" t="s">
        <v>579</v>
      </c>
      <c r="B473" s="2" t="s">
        <v>580</v>
      </c>
      <c r="C473">
        <v>0.15171999999999999</v>
      </c>
      <c r="D473">
        <v>30.683199999999999</v>
      </c>
      <c r="E473">
        <v>11.194100000000001</v>
      </c>
      <c r="F473">
        <v>3.84368E-2</v>
      </c>
      <c r="G473" t="s">
        <v>626</v>
      </c>
      <c r="H473" t="s">
        <v>629</v>
      </c>
      <c r="P473" t="s">
        <v>629</v>
      </c>
      <c r="R473">
        <v>432</v>
      </c>
    </row>
    <row r="474" spans="1:18" x14ac:dyDescent="0.35">
      <c r="A474" s="2" t="s">
        <v>490</v>
      </c>
      <c r="B474" s="2" t="s">
        <v>491</v>
      </c>
      <c r="C474">
        <v>6.90215E-2</v>
      </c>
      <c r="D474">
        <v>76.396000000000001</v>
      </c>
      <c r="E474">
        <v>4.7700399999999998</v>
      </c>
      <c r="F474">
        <v>3.03362E-4</v>
      </c>
      <c r="G474" t="s">
        <v>626</v>
      </c>
      <c r="H474" t="s">
        <v>629</v>
      </c>
      <c r="P474" t="s">
        <v>629</v>
      </c>
      <c r="R474">
        <v>433</v>
      </c>
    </row>
    <row r="475" spans="1:18" x14ac:dyDescent="0.35">
      <c r="A475" s="2" t="s">
        <v>490</v>
      </c>
      <c r="B475" s="2" t="s">
        <v>493</v>
      </c>
      <c r="C475">
        <v>2.0384700000000001E-8</v>
      </c>
      <c r="D475">
        <v>0</v>
      </c>
      <c r="E475">
        <v>0</v>
      </c>
      <c r="F475">
        <v>0</v>
      </c>
      <c r="G475" t="s">
        <v>626</v>
      </c>
      <c r="H475" t="s">
        <v>629</v>
      </c>
      <c r="P475" t="s">
        <v>629</v>
      </c>
      <c r="R475">
        <v>434</v>
      </c>
    </row>
    <row r="476" spans="1:18" x14ac:dyDescent="0.35">
      <c r="A476" s="2" t="s">
        <v>490</v>
      </c>
      <c r="B476" s="2" t="s">
        <v>492</v>
      </c>
      <c r="C476">
        <v>0.12699299999999999</v>
      </c>
      <c r="D476">
        <v>6.2272800000000004</v>
      </c>
      <c r="E476">
        <v>5.98787</v>
      </c>
      <c r="F476">
        <v>2.9773199999999999E-4</v>
      </c>
      <c r="G476" t="s">
        <v>629</v>
      </c>
      <c r="H476" t="s">
        <v>629</v>
      </c>
      <c r="P476" t="s">
        <v>629</v>
      </c>
      <c r="R476">
        <v>435</v>
      </c>
    </row>
    <row r="477" spans="1:18" x14ac:dyDescent="0.35">
      <c r="A477" s="2" t="s">
        <v>494</v>
      </c>
      <c r="B477" s="2" t="s">
        <v>495</v>
      </c>
      <c r="C477">
        <v>6.7091200000000004E-2</v>
      </c>
      <c r="D477">
        <v>5.9405700000000001</v>
      </c>
      <c r="E477">
        <v>8.7941900000000004</v>
      </c>
      <c r="F477">
        <v>2.47234E-3</v>
      </c>
      <c r="G477" t="s">
        <v>626</v>
      </c>
      <c r="H477" t="s">
        <v>629</v>
      </c>
      <c r="P477" t="s">
        <v>629</v>
      </c>
      <c r="R477">
        <v>436</v>
      </c>
    </row>
    <row r="478" spans="1:18" x14ac:dyDescent="0.35">
      <c r="A478" s="2" t="s">
        <v>496</v>
      </c>
      <c r="B478" s="2" t="s">
        <v>497</v>
      </c>
      <c r="C478">
        <v>0.118267</v>
      </c>
      <c r="D478">
        <v>19.591100000000001</v>
      </c>
      <c r="E478">
        <v>8.5933299999999999</v>
      </c>
      <c r="F478">
        <v>2.3558699999999998E-2</v>
      </c>
      <c r="G478" t="s">
        <v>626</v>
      </c>
      <c r="H478" t="s">
        <v>629</v>
      </c>
      <c r="P478" t="s">
        <v>629</v>
      </c>
      <c r="R478">
        <v>437</v>
      </c>
    </row>
    <row r="479" spans="1:18" x14ac:dyDescent="0.35">
      <c r="A479" s="2" t="s">
        <v>608</v>
      </c>
      <c r="B479" s="2" t="s">
        <v>609</v>
      </c>
      <c r="C479">
        <v>0</v>
      </c>
      <c r="D479">
        <v>0</v>
      </c>
      <c r="E479">
        <v>0</v>
      </c>
      <c r="F479">
        <v>0</v>
      </c>
      <c r="G479" t="s">
        <v>626</v>
      </c>
      <c r="H479" t="s">
        <v>626</v>
      </c>
      <c r="P479" t="s">
        <v>1157</v>
      </c>
      <c r="R479">
        <v>437</v>
      </c>
    </row>
    <row r="480" spans="1:18" x14ac:dyDescent="0.35">
      <c r="A480" s="2" t="s">
        <v>498</v>
      </c>
      <c r="B480" s="2" t="s">
        <v>499</v>
      </c>
      <c r="C480">
        <v>4.2265200000000003E-2</v>
      </c>
      <c r="D480">
        <v>5.2081900000000001</v>
      </c>
      <c r="E480">
        <v>8.8784500000000008</v>
      </c>
      <c r="F480">
        <v>6.4367799999999996E-4</v>
      </c>
      <c r="G480" t="s">
        <v>629</v>
      </c>
      <c r="H480" t="s">
        <v>629</v>
      </c>
      <c r="P480" t="s">
        <v>629</v>
      </c>
      <c r="R480">
        <v>438</v>
      </c>
    </row>
    <row r="481" spans="1:18" x14ac:dyDescent="0.35">
      <c r="A481" s="2" t="s">
        <v>498</v>
      </c>
      <c r="B481" s="2" t="s">
        <v>500</v>
      </c>
      <c r="C481">
        <v>3.2980000000000002E-2</v>
      </c>
      <c r="D481">
        <v>3.7435299999999998</v>
      </c>
      <c r="E481">
        <v>6.8052900000000003</v>
      </c>
      <c r="F481">
        <v>0</v>
      </c>
      <c r="G481" t="s">
        <v>629</v>
      </c>
      <c r="H481" t="s">
        <v>629</v>
      </c>
      <c r="P481" t="s">
        <v>629</v>
      </c>
      <c r="R481">
        <v>439</v>
      </c>
    </row>
    <row r="482" spans="1:18" x14ac:dyDescent="0.35">
      <c r="A482" s="2" t="s">
        <v>498</v>
      </c>
      <c r="B482" s="2" t="s">
        <v>501</v>
      </c>
      <c r="C482">
        <v>4.7595800000000001E-2</v>
      </c>
      <c r="D482">
        <v>9.9445599999999992</v>
      </c>
      <c r="E482">
        <v>3.93913</v>
      </c>
      <c r="F482">
        <v>2.32978E-2</v>
      </c>
      <c r="G482" t="s">
        <v>629</v>
      </c>
      <c r="H482" t="s">
        <v>629</v>
      </c>
      <c r="P482" t="s">
        <v>629</v>
      </c>
      <c r="R482">
        <v>440</v>
      </c>
    </row>
    <row r="483" spans="1:18" x14ac:dyDescent="0.35">
      <c r="A483" s="2" t="s">
        <v>498</v>
      </c>
      <c r="B483" s="2" t="s">
        <v>502</v>
      </c>
      <c r="C483">
        <v>0.18679299999999999</v>
      </c>
      <c r="D483">
        <v>12.588200000000001</v>
      </c>
      <c r="E483">
        <v>20.709800000000001</v>
      </c>
      <c r="F483">
        <v>1.6869100000000001E-2</v>
      </c>
      <c r="G483" t="s">
        <v>629</v>
      </c>
      <c r="H483" t="s">
        <v>629</v>
      </c>
      <c r="P483" t="s">
        <v>629</v>
      </c>
      <c r="R483">
        <v>441</v>
      </c>
    </row>
    <row r="484" spans="1:18" x14ac:dyDescent="0.35">
      <c r="A484" s="2" t="s">
        <v>498</v>
      </c>
      <c r="B484" s="2" t="s">
        <v>504</v>
      </c>
      <c r="C484">
        <v>0.26339000000000001</v>
      </c>
      <c r="D484">
        <v>80.076099999999997</v>
      </c>
      <c r="E484">
        <v>13.6911</v>
      </c>
      <c r="F484">
        <v>6.8397899999999998E-2</v>
      </c>
      <c r="G484" t="s">
        <v>629</v>
      </c>
      <c r="H484" t="s">
        <v>629</v>
      </c>
      <c r="P484" t="s">
        <v>629</v>
      </c>
      <c r="R484">
        <v>442</v>
      </c>
    </row>
    <row r="485" spans="1:18" x14ac:dyDescent="0.35">
      <c r="A485" s="2" t="s">
        <v>498</v>
      </c>
      <c r="B485" s="2" t="s">
        <v>503</v>
      </c>
      <c r="C485">
        <v>0.17408599999999999</v>
      </c>
      <c r="D485">
        <v>57.049500000000002</v>
      </c>
      <c r="E485">
        <v>11.6273</v>
      </c>
      <c r="F485">
        <v>3.7929000000000001E-3</v>
      </c>
      <c r="G485" t="s">
        <v>629</v>
      </c>
      <c r="H485" t="s">
        <v>629</v>
      </c>
      <c r="P485" t="s">
        <v>629</v>
      </c>
      <c r="R485">
        <v>443</v>
      </c>
    </row>
  </sheetData>
  <sheetProtection algorithmName="SHA-512" hashValue="2drlXz55Dbc4RYWLopV0+uBHhdZ30JmfSyqOSz4uVhl4DoasS9EkTL89r8b+rOhP2iB+XEgFOI+wX42Uwk6R1g==" saltValue="1OK0kueGmj0Dl6shf66tEQ==" spinCount="100000" sheet="1" objects="1" scenarios="1"/>
  <autoFilter ref="A2:P485" xr:uid="{E1522C39-6283-49F8-9D3C-D5537C04DF3F}"/>
  <conditionalFormatting sqref="B2">
    <cfRule type="duplicateValues" dxfId="5"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E0510-BB50-46ED-BC04-21FC86E89BC7}">
  <sheetPr>
    <tabColor theme="9" tint="0.59999389629810485"/>
  </sheetPr>
  <dimension ref="A1:U450"/>
  <sheetViews>
    <sheetView topLeftCell="A330" workbookViewId="0">
      <selection activeCell="B4" sqref="B4:E4"/>
    </sheetView>
  </sheetViews>
  <sheetFormatPr defaultRowHeight="14.5" x14ac:dyDescent="0.35"/>
  <cols>
    <col min="1" max="1" width="14.36328125" customWidth="1"/>
    <col min="2" max="2" width="38" customWidth="1"/>
    <col min="3" max="3" width="23.6328125" customWidth="1"/>
    <col min="5" max="5" width="12.81640625" customWidth="1"/>
    <col min="6" max="6" width="16.7265625" customWidth="1"/>
    <col min="14" max="14" width="22.90625" customWidth="1"/>
    <col min="17" max="17" width="15.08984375" customWidth="1"/>
    <col min="18" max="18" width="10.7265625" bestFit="1" customWidth="1"/>
  </cols>
  <sheetData>
    <row r="1" spans="1:21" ht="44" customHeight="1" x14ac:dyDescent="0.35">
      <c r="B1" s="22" t="s">
        <v>1031</v>
      </c>
      <c r="J1" s="22" t="s">
        <v>958</v>
      </c>
      <c r="Q1" s="24" t="s">
        <v>962</v>
      </c>
    </row>
    <row r="2" spans="1:21" ht="56" customHeight="1" x14ac:dyDescent="0.35">
      <c r="Q2" s="25" t="s">
        <v>963</v>
      </c>
      <c r="R2" t="str" cm="1">
        <f t="array" ref="R2:U2">'Redovisning för kunder'!B4:E4</f>
        <v>Adven Sverige AB</v>
      </c>
      <c r="S2">
        <v>0</v>
      </c>
      <c r="T2">
        <v>0</v>
      </c>
      <c r="U2">
        <v>0</v>
      </c>
    </row>
    <row r="3" spans="1:21" x14ac:dyDescent="0.35">
      <c r="J3" s="22" t="s">
        <v>959</v>
      </c>
      <c r="M3" t="s">
        <v>960</v>
      </c>
      <c r="P3" t="s">
        <v>949</v>
      </c>
      <c r="Q3" t="s">
        <v>964</v>
      </c>
    </row>
    <row r="4" spans="1:21" ht="87" customHeight="1" x14ac:dyDescent="0.35">
      <c r="A4" s="11" t="s">
        <v>949</v>
      </c>
      <c r="B4" s="11" t="s">
        <v>901</v>
      </c>
      <c r="C4" s="11" t="s">
        <v>0</v>
      </c>
      <c r="D4" s="11" t="s">
        <v>902</v>
      </c>
      <c r="E4" s="11" t="s">
        <v>903</v>
      </c>
      <c r="F4" s="11" t="s">
        <v>904</v>
      </c>
      <c r="G4" s="11" t="s">
        <v>905</v>
      </c>
      <c r="J4" s="23">
        <v>0</v>
      </c>
      <c r="N4" s="23" t="s">
        <v>961</v>
      </c>
      <c r="P4" s="23">
        <v>0</v>
      </c>
      <c r="Q4" t="str">
        <f>IF(B4=$R$2,C4,"")</f>
        <v/>
      </c>
      <c r="S4" s="23" t="s">
        <v>990</v>
      </c>
    </row>
    <row r="5" spans="1:21" x14ac:dyDescent="0.35">
      <c r="A5">
        <v>1</v>
      </c>
      <c r="B5" t="s">
        <v>74</v>
      </c>
      <c r="C5" t="s">
        <v>82</v>
      </c>
      <c r="D5">
        <v>8.9302099999999995E-2</v>
      </c>
      <c r="E5">
        <v>93.322599999999994</v>
      </c>
      <c r="F5">
        <v>4.8957899999999999</v>
      </c>
      <c r="G5">
        <v>3.0266899999999999E-2</v>
      </c>
      <c r="J5">
        <v>1</v>
      </c>
      <c r="M5" s="1">
        <v>1</v>
      </c>
      <c r="N5" t="str">
        <f>IFERROR(INDEX($B$4:$J$487,MATCH(M5,$J$4:$J$487,0),1),"")</f>
        <v>Adven Sverige AB</v>
      </c>
      <c r="P5">
        <f>IF(Q5="",P4,P4+1)</f>
        <v>1</v>
      </c>
      <c r="Q5" t="str">
        <f>IF(B5=$R$2,C5,"")</f>
        <v>Avesta</v>
      </c>
      <c r="R5">
        <v>1</v>
      </c>
      <c r="S5" t="str">
        <f>IFERROR(INDEX($P$4:$Q$468,MATCH(R5,$P$4:$P$468,0),2),"")</f>
        <v>Avesta</v>
      </c>
    </row>
    <row r="6" spans="1:21" x14ac:dyDescent="0.35">
      <c r="A6">
        <v>2</v>
      </c>
      <c r="B6" t="s">
        <v>74</v>
      </c>
      <c r="C6" t="s">
        <v>102</v>
      </c>
      <c r="D6">
        <v>0.157415</v>
      </c>
      <c r="E6">
        <v>4.5184699999999998</v>
      </c>
      <c r="F6">
        <v>17.874199999999998</v>
      </c>
      <c r="G6">
        <v>0</v>
      </c>
      <c r="J6">
        <v>1</v>
      </c>
      <c r="M6" s="1">
        <v>2</v>
      </c>
      <c r="N6" t="str">
        <f t="shared" ref="N6:N69" si="0">IFERROR(INDEX($B$4:$J$487,MATCH(M6,$J$4:$J$487,0),1),"")</f>
        <v>Affärsverken Karlskrona AB</v>
      </c>
      <c r="P6">
        <f t="shared" ref="P6:P69" si="1">IF(Q6="",P5,P5+1)</f>
        <v>2</v>
      </c>
      <c r="Q6" t="str">
        <f t="shared" ref="Q6:Q69" si="2">IF(B6=$R$2,C6,"")</f>
        <v>Bara</v>
      </c>
      <c r="R6">
        <v>2</v>
      </c>
      <c r="S6" t="str">
        <f t="shared" ref="S6:S69" si="3">IFERROR(INDEX($P$4:$Q$468,MATCH(R6,$P$4:$P$468,0),2),"")</f>
        <v>Bara</v>
      </c>
    </row>
    <row r="7" spans="1:21" x14ac:dyDescent="0.35">
      <c r="A7">
        <v>3</v>
      </c>
      <c r="B7" t="s">
        <v>74</v>
      </c>
      <c r="C7" t="s">
        <v>113</v>
      </c>
      <c r="D7">
        <v>0.16108700000000001</v>
      </c>
      <c r="E7">
        <v>5.6662400000000002</v>
      </c>
      <c r="F7">
        <v>9.9159100000000002</v>
      </c>
      <c r="G7">
        <v>0</v>
      </c>
      <c r="J7">
        <v>1</v>
      </c>
      <c r="M7" s="1">
        <v>3</v>
      </c>
      <c r="N7" t="str">
        <f t="shared" si="0"/>
        <v>Alingsås Energi  AB</v>
      </c>
      <c r="P7">
        <f t="shared" si="1"/>
        <v>3</v>
      </c>
      <c r="Q7" t="str">
        <f t="shared" si="2"/>
        <v>Boda</v>
      </c>
      <c r="R7">
        <v>3</v>
      </c>
      <c r="S7" t="str">
        <f t="shared" si="3"/>
        <v>Boda</v>
      </c>
    </row>
    <row r="8" spans="1:21" x14ac:dyDescent="0.35">
      <c r="A8">
        <v>4</v>
      </c>
      <c r="B8" t="s">
        <v>74</v>
      </c>
      <c r="C8" t="s">
        <v>75</v>
      </c>
      <c r="D8">
        <v>8.40225E-2</v>
      </c>
      <c r="E8">
        <v>8.4680800000000005</v>
      </c>
      <c r="F8">
        <v>9.7039100000000005</v>
      </c>
      <c r="G8">
        <v>8.2228800000000001E-3</v>
      </c>
      <c r="J8">
        <v>1</v>
      </c>
      <c r="M8" s="1">
        <v>4</v>
      </c>
      <c r="N8" t="str">
        <f t="shared" si="0"/>
        <v>Alvesta Energi AB</v>
      </c>
      <c r="P8">
        <f t="shared" si="1"/>
        <v>4</v>
      </c>
      <c r="Q8" t="str">
        <f t="shared" si="2"/>
        <v>Bollstabruk</v>
      </c>
      <c r="R8">
        <v>4</v>
      </c>
      <c r="S8" t="str">
        <f t="shared" si="3"/>
        <v>Bollstabruk</v>
      </c>
    </row>
    <row r="9" spans="1:21" x14ac:dyDescent="0.35">
      <c r="A9">
        <v>5</v>
      </c>
      <c r="B9" t="s">
        <v>74</v>
      </c>
      <c r="C9" t="s">
        <v>103</v>
      </c>
      <c r="D9">
        <v>8.8582099999999997E-2</v>
      </c>
      <c r="E9">
        <v>7.8757400000000004</v>
      </c>
      <c r="F9">
        <v>10.3391</v>
      </c>
      <c r="G9">
        <v>5.1496800000000002E-3</v>
      </c>
      <c r="J9">
        <v>1</v>
      </c>
      <c r="M9" s="1">
        <v>5</v>
      </c>
      <c r="N9" t="str">
        <f t="shared" si="0"/>
        <v>Arvidsjaurs Energi AB</v>
      </c>
      <c r="P9">
        <f t="shared" si="1"/>
        <v>5</v>
      </c>
      <c r="Q9" t="str">
        <f t="shared" si="2"/>
        <v>Boxholm</v>
      </c>
      <c r="R9">
        <v>5</v>
      </c>
      <c r="S9" t="str">
        <f t="shared" si="3"/>
        <v>Boxholm</v>
      </c>
    </row>
    <row r="10" spans="1:21" x14ac:dyDescent="0.35">
      <c r="A10">
        <v>6</v>
      </c>
      <c r="B10" t="s">
        <v>74</v>
      </c>
      <c r="C10" t="s">
        <v>98</v>
      </c>
      <c r="D10">
        <v>0.115643</v>
      </c>
      <c r="E10">
        <v>9.3957800000000002</v>
      </c>
      <c r="F10">
        <v>13.036099999999999</v>
      </c>
      <c r="G10">
        <v>9.1132799999999996E-3</v>
      </c>
      <c r="J10">
        <v>1</v>
      </c>
      <c r="M10" s="1">
        <v>6</v>
      </c>
      <c r="N10" t="str">
        <f t="shared" si="0"/>
        <v>Arvika Fjärrvärme AB</v>
      </c>
      <c r="P10">
        <f t="shared" si="1"/>
        <v>6</v>
      </c>
      <c r="Q10" t="str">
        <f t="shared" si="2"/>
        <v>Bräcke</v>
      </c>
      <c r="R10">
        <v>6</v>
      </c>
      <c r="S10" t="str">
        <f t="shared" si="3"/>
        <v>Bräcke</v>
      </c>
    </row>
    <row r="11" spans="1:21" x14ac:dyDescent="0.35">
      <c r="A11">
        <v>7</v>
      </c>
      <c r="B11" t="s">
        <v>74</v>
      </c>
      <c r="C11" t="s">
        <v>83</v>
      </c>
      <c r="D11">
        <v>0.203546</v>
      </c>
      <c r="E11">
        <v>38.515099999999997</v>
      </c>
      <c r="F11">
        <v>9.6938800000000001</v>
      </c>
      <c r="G11">
        <v>9.7093799999999994E-2</v>
      </c>
      <c r="J11">
        <v>1</v>
      </c>
      <c r="M11" s="1">
        <v>7</v>
      </c>
      <c r="N11" t="str">
        <f t="shared" si="0"/>
        <v>Bengtsfors Energi</v>
      </c>
      <c r="P11">
        <f t="shared" si="1"/>
        <v>7</v>
      </c>
      <c r="Q11" t="str">
        <f t="shared" si="2"/>
        <v>Delsbo</v>
      </c>
      <c r="R11">
        <v>7</v>
      </c>
      <c r="S11" t="str">
        <f t="shared" si="3"/>
        <v>Delsbo</v>
      </c>
    </row>
    <row r="12" spans="1:21" x14ac:dyDescent="0.35">
      <c r="A12">
        <v>8</v>
      </c>
      <c r="B12" t="s">
        <v>74</v>
      </c>
      <c r="C12" t="s">
        <v>77</v>
      </c>
      <c r="D12">
        <v>7.6816599999999999E-2</v>
      </c>
      <c r="E12">
        <v>7.3009000000000004</v>
      </c>
      <c r="F12">
        <v>10.396699999999999</v>
      </c>
      <c r="G12">
        <v>3.5495700000000002E-3</v>
      </c>
      <c r="J12">
        <v>1</v>
      </c>
      <c r="M12" s="1">
        <v>8</v>
      </c>
      <c r="N12" t="str">
        <f t="shared" si="0"/>
        <v>Bodens Energi AB</v>
      </c>
      <c r="P12">
        <f t="shared" si="1"/>
        <v>8</v>
      </c>
      <c r="Q12" t="str">
        <f t="shared" si="2"/>
        <v>Funäsdalen</v>
      </c>
      <c r="R12">
        <v>8</v>
      </c>
      <c r="S12" t="str">
        <f t="shared" si="3"/>
        <v>Funäsdalen</v>
      </c>
    </row>
    <row r="13" spans="1:21" x14ac:dyDescent="0.35">
      <c r="A13">
        <v>9</v>
      </c>
      <c r="B13" t="s">
        <v>74</v>
      </c>
      <c r="C13" t="s">
        <v>84</v>
      </c>
      <c r="D13">
        <v>0.10671899999999999</v>
      </c>
      <c r="E13">
        <v>18.685099999999998</v>
      </c>
      <c r="F13">
        <v>3.3215699999999999</v>
      </c>
      <c r="G13">
        <v>4.82864E-2</v>
      </c>
      <c r="J13">
        <v>1</v>
      </c>
      <c r="M13" s="1">
        <v>9</v>
      </c>
      <c r="N13" t="str">
        <f t="shared" si="0"/>
        <v>Bollnäs Energi AB</v>
      </c>
      <c r="P13">
        <f t="shared" si="1"/>
        <v>9</v>
      </c>
      <c r="Q13" t="str">
        <f t="shared" si="2"/>
        <v>Grums</v>
      </c>
      <c r="R13">
        <v>9</v>
      </c>
      <c r="S13" t="str">
        <f t="shared" si="3"/>
        <v>Grums</v>
      </c>
    </row>
    <row r="14" spans="1:21" x14ac:dyDescent="0.35">
      <c r="A14">
        <v>10</v>
      </c>
      <c r="B14" t="s">
        <v>74</v>
      </c>
      <c r="C14" t="s">
        <v>85</v>
      </c>
      <c r="D14">
        <v>0.19332099999999999</v>
      </c>
      <c r="E14">
        <v>11.6327</v>
      </c>
      <c r="F14">
        <v>18.137699999999999</v>
      </c>
      <c r="G14">
        <v>1.88381E-2</v>
      </c>
      <c r="J14">
        <v>1</v>
      </c>
      <c r="M14" s="1">
        <v>10</v>
      </c>
      <c r="N14" t="str">
        <f t="shared" si="0"/>
        <v>Borgholm Energi AB</v>
      </c>
      <c r="P14">
        <f t="shared" si="1"/>
        <v>10</v>
      </c>
      <c r="Q14" t="str">
        <f t="shared" si="2"/>
        <v>Grythyttan</v>
      </c>
      <c r="R14">
        <v>10</v>
      </c>
      <c r="S14" t="str">
        <f t="shared" si="3"/>
        <v>Grythyttan</v>
      </c>
    </row>
    <row r="15" spans="1:21" x14ac:dyDescent="0.35">
      <c r="A15">
        <v>11</v>
      </c>
      <c r="B15" t="s">
        <v>74</v>
      </c>
      <c r="C15" t="s">
        <v>78</v>
      </c>
      <c r="D15">
        <v>0.12417499999999999</v>
      </c>
      <c r="E15">
        <v>14.736599999999999</v>
      </c>
      <c r="F15">
        <v>13.956899999999999</v>
      </c>
      <c r="G15">
        <v>1.7071099999999999E-2</v>
      </c>
      <c r="J15">
        <v>1</v>
      </c>
      <c r="M15" s="1">
        <v>11</v>
      </c>
      <c r="N15" t="str">
        <f t="shared" si="0"/>
        <v>Borlänge Energi AB</v>
      </c>
      <c r="P15">
        <f t="shared" si="1"/>
        <v>11</v>
      </c>
      <c r="Q15" t="str">
        <f t="shared" si="2"/>
        <v>Hede</v>
      </c>
      <c r="R15">
        <v>11</v>
      </c>
      <c r="S15" t="str">
        <f t="shared" si="3"/>
        <v>Hede</v>
      </c>
    </row>
    <row r="16" spans="1:21" x14ac:dyDescent="0.35">
      <c r="A16">
        <v>12</v>
      </c>
      <c r="B16" t="s">
        <v>74</v>
      </c>
      <c r="C16" t="s">
        <v>86</v>
      </c>
      <c r="D16">
        <v>4.5896600000000003E-2</v>
      </c>
      <c r="E16">
        <v>1.9531000000000001</v>
      </c>
      <c r="F16">
        <v>3.4179200000000001</v>
      </c>
      <c r="G16">
        <v>0</v>
      </c>
      <c r="J16">
        <v>1</v>
      </c>
      <c r="M16" s="1">
        <v>12</v>
      </c>
      <c r="N16" t="str">
        <f t="shared" si="0"/>
        <v>Borås Energi &amp; Miljö AB</v>
      </c>
      <c r="P16">
        <f t="shared" si="1"/>
        <v>12</v>
      </c>
      <c r="Q16" t="str">
        <f t="shared" si="2"/>
        <v>Hofors (Adven)</v>
      </c>
      <c r="R16">
        <v>12</v>
      </c>
      <c r="S16" t="str">
        <f t="shared" si="3"/>
        <v>Hofors (Adven)</v>
      </c>
    </row>
    <row r="17" spans="1:19" x14ac:dyDescent="0.35">
      <c r="A17">
        <v>13</v>
      </c>
      <c r="B17" t="s">
        <v>74</v>
      </c>
      <c r="C17" t="s">
        <v>87</v>
      </c>
      <c r="D17">
        <v>0.107104</v>
      </c>
      <c r="E17">
        <v>10.840999999999999</v>
      </c>
      <c r="F17">
        <v>7.4647699999999997</v>
      </c>
      <c r="G17">
        <v>2.0254399999999999E-2</v>
      </c>
      <c r="J17">
        <v>1</v>
      </c>
      <c r="M17" s="1">
        <v>13</v>
      </c>
      <c r="N17" t="str">
        <f t="shared" si="0"/>
        <v>BTEA Energi AB</v>
      </c>
      <c r="P17">
        <f t="shared" si="1"/>
        <v>13</v>
      </c>
      <c r="Q17" t="str">
        <f t="shared" si="2"/>
        <v>Hudiksvall</v>
      </c>
      <c r="R17">
        <v>13</v>
      </c>
      <c r="S17" t="str">
        <f t="shared" si="3"/>
        <v>Hudiksvall</v>
      </c>
    </row>
    <row r="18" spans="1:19" x14ac:dyDescent="0.35">
      <c r="A18">
        <v>14</v>
      </c>
      <c r="B18" t="s">
        <v>74</v>
      </c>
      <c r="C18" t="s">
        <v>88</v>
      </c>
      <c r="D18">
        <v>0.101574</v>
      </c>
      <c r="E18">
        <v>14.0403</v>
      </c>
      <c r="F18">
        <v>6.7435299999999998</v>
      </c>
      <c r="G18">
        <v>3.2281499999999998E-2</v>
      </c>
      <c r="J18">
        <v>1</v>
      </c>
      <c r="M18" s="1">
        <v>14</v>
      </c>
      <c r="N18" t="str">
        <f t="shared" si="0"/>
        <v>C4 Energi AB</v>
      </c>
      <c r="P18">
        <f t="shared" si="1"/>
        <v>14</v>
      </c>
      <c r="Q18" t="str">
        <f t="shared" si="2"/>
        <v>Hällefors</v>
      </c>
      <c r="R18">
        <v>14</v>
      </c>
      <c r="S18" t="str">
        <f t="shared" si="3"/>
        <v>Hällefors</v>
      </c>
    </row>
    <row r="19" spans="1:19" x14ac:dyDescent="0.35">
      <c r="A19">
        <v>15</v>
      </c>
      <c r="B19" t="s">
        <v>74</v>
      </c>
      <c r="C19" t="s">
        <v>89</v>
      </c>
      <c r="D19">
        <v>5.5068699999999998E-2</v>
      </c>
      <c r="E19">
        <v>11.819000000000001</v>
      </c>
      <c r="F19">
        <v>2.4269599999999998</v>
      </c>
      <c r="G19">
        <v>3.6935700000000002E-2</v>
      </c>
      <c r="J19">
        <v>1</v>
      </c>
      <c r="M19" s="1">
        <v>15</v>
      </c>
      <c r="N19" t="str">
        <f t="shared" si="0"/>
        <v>Degerfors Energi AB</v>
      </c>
      <c r="P19">
        <f t="shared" si="1"/>
        <v>15</v>
      </c>
      <c r="Q19" t="str">
        <f t="shared" si="2"/>
        <v>Iggesund</v>
      </c>
      <c r="R19">
        <v>15</v>
      </c>
      <c r="S19" t="str">
        <f t="shared" si="3"/>
        <v>Iggesund</v>
      </c>
    </row>
    <row r="20" spans="1:19" x14ac:dyDescent="0.35">
      <c r="A20">
        <v>16</v>
      </c>
      <c r="B20" t="s">
        <v>74</v>
      </c>
      <c r="C20" t="s">
        <v>111</v>
      </c>
      <c r="D20">
        <v>4.27248E-2</v>
      </c>
      <c r="E20">
        <v>5.6841699999999999</v>
      </c>
      <c r="F20">
        <v>9.9473299999999991</v>
      </c>
      <c r="G20">
        <v>0</v>
      </c>
      <c r="J20">
        <v>1</v>
      </c>
      <c r="M20" s="1">
        <v>16</v>
      </c>
      <c r="N20" t="str">
        <f t="shared" si="0"/>
        <v>E.ON Energiinfrastruktur AB</v>
      </c>
      <c r="P20">
        <f t="shared" si="1"/>
        <v>16</v>
      </c>
      <c r="Q20" t="str">
        <f t="shared" si="2"/>
        <v>Insjön</v>
      </c>
      <c r="R20">
        <v>16</v>
      </c>
      <c r="S20" t="str">
        <f t="shared" si="3"/>
        <v>Insjön</v>
      </c>
    </row>
    <row r="21" spans="1:19" x14ac:dyDescent="0.35">
      <c r="A21">
        <v>17</v>
      </c>
      <c r="B21" t="s">
        <v>74</v>
      </c>
      <c r="C21" t="s">
        <v>90</v>
      </c>
      <c r="D21">
        <v>9.7228300000000004E-2</v>
      </c>
      <c r="E21">
        <v>12.3537</v>
      </c>
      <c r="F21">
        <v>10.3268</v>
      </c>
      <c r="G21">
        <v>1.7450500000000001E-2</v>
      </c>
      <c r="J21">
        <v>1</v>
      </c>
      <c r="M21" s="1">
        <v>17</v>
      </c>
      <c r="N21" t="str">
        <f t="shared" si="0"/>
        <v>Eksjö Energi AB</v>
      </c>
      <c r="P21">
        <f t="shared" si="1"/>
        <v>17</v>
      </c>
      <c r="Q21" t="str">
        <f t="shared" si="2"/>
        <v>Kopparberg</v>
      </c>
      <c r="R21">
        <v>17</v>
      </c>
      <c r="S21" t="str">
        <f t="shared" si="3"/>
        <v>Kopparberg</v>
      </c>
    </row>
    <row r="22" spans="1:19" x14ac:dyDescent="0.35">
      <c r="A22">
        <v>18</v>
      </c>
      <c r="B22" t="s">
        <v>74</v>
      </c>
      <c r="C22" t="s">
        <v>91</v>
      </c>
      <c r="D22">
        <v>0.16039800000000001</v>
      </c>
      <c r="E22">
        <v>29.366599999999998</v>
      </c>
      <c r="F22">
        <v>9.0777400000000004</v>
      </c>
      <c r="G22">
        <v>6.9799799999999995E-2</v>
      </c>
      <c r="J22">
        <v>1</v>
      </c>
      <c r="M22" s="1">
        <v>18</v>
      </c>
      <c r="N22" t="str">
        <f t="shared" si="0"/>
        <v>Emmaboda Energi och Miljö AB</v>
      </c>
      <c r="P22">
        <f t="shared" si="1"/>
        <v>18</v>
      </c>
      <c r="Q22" t="str">
        <f t="shared" si="2"/>
        <v>Kristinehamn (Adven)</v>
      </c>
      <c r="R22">
        <v>18</v>
      </c>
      <c r="S22" t="str">
        <f t="shared" si="3"/>
        <v>Kristinehamn (Adven)</v>
      </c>
    </row>
    <row r="23" spans="1:19" x14ac:dyDescent="0.35">
      <c r="A23">
        <v>19</v>
      </c>
      <c r="B23" t="s">
        <v>74</v>
      </c>
      <c r="C23" t="s">
        <v>110</v>
      </c>
      <c r="D23">
        <v>0.110247</v>
      </c>
      <c r="E23">
        <v>13.5268</v>
      </c>
      <c r="F23">
        <v>8.6527700000000003</v>
      </c>
      <c r="G23">
        <v>2.33937E-2</v>
      </c>
      <c r="J23">
        <v>1</v>
      </c>
      <c r="M23" s="1">
        <v>19</v>
      </c>
      <c r="N23" t="str">
        <f t="shared" si="0"/>
        <v>Ena Energi AB</v>
      </c>
      <c r="P23">
        <f t="shared" si="1"/>
        <v>19</v>
      </c>
      <c r="Q23" t="str">
        <f t="shared" si="2"/>
        <v>Leksand</v>
      </c>
      <c r="R23">
        <v>19</v>
      </c>
      <c r="S23" t="str">
        <f t="shared" si="3"/>
        <v>Leksand</v>
      </c>
    </row>
    <row r="24" spans="1:19" x14ac:dyDescent="0.35">
      <c r="A24">
        <v>20</v>
      </c>
      <c r="B24" t="s">
        <v>74</v>
      </c>
      <c r="C24" t="s">
        <v>99</v>
      </c>
      <c r="D24">
        <v>7.1317400000000003E-2</v>
      </c>
      <c r="E24">
        <v>5.9424599999999996</v>
      </c>
      <c r="F24">
        <v>10.090400000000001</v>
      </c>
      <c r="G24">
        <v>4.7119300000000001E-4</v>
      </c>
      <c r="J24">
        <v>1</v>
      </c>
      <c r="M24" s="1">
        <v>20</v>
      </c>
      <c r="N24" t="str">
        <f t="shared" si="0"/>
        <v>Eskilstuna Energi &amp; Miljö AB</v>
      </c>
      <c r="P24">
        <f t="shared" si="1"/>
        <v>20</v>
      </c>
      <c r="Q24" t="str">
        <f t="shared" si="2"/>
        <v>Lenhovda</v>
      </c>
      <c r="R24">
        <v>20</v>
      </c>
      <c r="S24" t="str">
        <f t="shared" si="3"/>
        <v>Lenhovda</v>
      </c>
    </row>
    <row r="25" spans="1:19" x14ac:dyDescent="0.35">
      <c r="A25">
        <v>21</v>
      </c>
      <c r="B25" t="s">
        <v>74</v>
      </c>
      <c r="C25" t="s">
        <v>119</v>
      </c>
      <c r="D25">
        <v>0.45315699999999998</v>
      </c>
      <c r="E25">
        <v>13.1134</v>
      </c>
      <c r="F25">
        <v>11.1745</v>
      </c>
      <c r="G25">
        <v>2.5273500000000001E-2</v>
      </c>
      <c r="J25">
        <v>1</v>
      </c>
      <c r="M25" s="1">
        <v>21</v>
      </c>
      <c r="N25" t="str">
        <f t="shared" si="0"/>
        <v>Falkenberg Energi AB</v>
      </c>
      <c r="P25">
        <f t="shared" si="1"/>
        <v>21</v>
      </c>
      <c r="Q25" t="str">
        <f t="shared" si="2"/>
        <v>Lidingö (Sticklinge)</v>
      </c>
      <c r="R25">
        <v>21</v>
      </c>
      <c r="S25" t="str">
        <f t="shared" si="3"/>
        <v>Lidingö (Sticklinge)</v>
      </c>
    </row>
    <row r="26" spans="1:19" x14ac:dyDescent="0.35">
      <c r="A26">
        <v>22</v>
      </c>
      <c r="B26" t="s">
        <v>74</v>
      </c>
      <c r="C26" t="s">
        <v>79</v>
      </c>
      <c r="D26">
        <v>0.21763099999999999</v>
      </c>
      <c r="E26">
        <v>16.622800000000002</v>
      </c>
      <c r="F26">
        <v>19.055900000000001</v>
      </c>
      <c r="G26">
        <v>3.13183E-2</v>
      </c>
      <c r="J26">
        <v>1</v>
      </c>
      <c r="M26" s="1">
        <v>22</v>
      </c>
      <c r="N26" t="str">
        <f t="shared" si="0"/>
        <v>Falu Energi &amp; Vatten AB</v>
      </c>
      <c r="P26">
        <f t="shared" si="1"/>
        <v>22</v>
      </c>
      <c r="Q26" t="str">
        <f t="shared" si="2"/>
        <v>Långsele</v>
      </c>
      <c r="R26">
        <v>22</v>
      </c>
      <c r="S26" t="str">
        <f t="shared" si="3"/>
        <v>Långsele</v>
      </c>
    </row>
    <row r="27" spans="1:19" x14ac:dyDescent="0.35">
      <c r="A27">
        <v>23</v>
      </c>
      <c r="B27" t="s">
        <v>74</v>
      </c>
      <c r="C27" t="s">
        <v>108</v>
      </c>
      <c r="D27">
        <v>7.7195899999999998E-2</v>
      </c>
      <c r="E27">
        <v>97.616600000000005</v>
      </c>
      <c r="F27">
        <v>5.5077499999999997</v>
      </c>
      <c r="G27">
        <v>3.9851399999999999E-3</v>
      </c>
      <c r="J27">
        <v>1</v>
      </c>
      <c r="M27" s="1">
        <v>23</v>
      </c>
      <c r="N27" t="str">
        <f t="shared" si="0"/>
        <v>Finspångs Tekniska Verk AB</v>
      </c>
      <c r="P27">
        <f t="shared" si="1"/>
        <v>23</v>
      </c>
      <c r="Q27" t="str">
        <f t="shared" si="2"/>
        <v>Mora</v>
      </c>
      <c r="R27">
        <v>23</v>
      </c>
      <c r="S27" t="str">
        <f t="shared" si="3"/>
        <v>Mora</v>
      </c>
    </row>
    <row r="28" spans="1:19" x14ac:dyDescent="0.35">
      <c r="A28">
        <v>24</v>
      </c>
      <c r="B28" t="s">
        <v>74</v>
      </c>
      <c r="C28" t="s">
        <v>92</v>
      </c>
      <c r="D28">
        <v>0.151305</v>
      </c>
      <c r="E28">
        <v>2.56725</v>
      </c>
      <c r="F28">
        <v>1.3995899999999999</v>
      </c>
      <c r="G28">
        <v>9.07645E-4</v>
      </c>
      <c r="J28">
        <v>1</v>
      </c>
      <c r="M28" s="1">
        <v>24</v>
      </c>
      <c r="N28" t="str">
        <f t="shared" si="0"/>
        <v>Gislaved Energi AB</v>
      </c>
      <c r="P28">
        <f t="shared" si="1"/>
        <v>24</v>
      </c>
      <c r="Q28" t="str">
        <f t="shared" si="2"/>
        <v>Nynäshamn</v>
      </c>
      <c r="R28">
        <v>24</v>
      </c>
      <c r="S28" t="str">
        <f t="shared" si="3"/>
        <v>Nynäshamn</v>
      </c>
    </row>
    <row r="29" spans="1:19" x14ac:dyDescent="0.35">
      <c r="A29">
        <v>25</v>
      </c>
      <c r="B29" t="s">
        <v>74</v>
      </c>
      <c r="C29" t="s">
        <v>80</v>
      </c>
      <c r="D29">
        <v>0.188615</v>
      </c>
      <c r="E29">
        <v>13.479900000000001</v>
      </c>
      <c r="F29">
        <v>18.346699999999998</v>
      </c>
      <c r="G29">
        <v>2.4083E-2</v>
      </c>
      <c r="J29">
        <v>1</v>
      </c>
      <c r="M29" s="1">
        <v>25</v>
      </c>
      <c r="N29" t="str">
        <f t="shared" si="0"/>
        <v>Gotlands Energi AB</v>
      </c>
      <c r="P29">
        <f t="shared" si="1"/>
        <v>25</v>
      </c>
      <c r="Q29" t="str">
        <f t="shared" si="2"/>
        <v>Näsåker</v>
      </c>
      <c r="R29">
        <v>25</v>
      </c>
      <c r="S29" t="str">
        <f t="shared" si="3"/>
        <v>Näsåker</v>
      </c>
    </row>
    <row r="30" spans="1:19" x14ac:dyDescent="0.35">
      <c r="A30">
        <v>26</v>
      </c>
      <c r="B30" t="s">
        <v>74</v>
      </c>
      <c r="C30" t="s">
        <v>105</v>
      </c>
      <c r="D30">
        <v>8.3083699999999996E-2</v>
      </c>
      <c r="E30">
        <v>6.0495200000000002</v>
      </c>
      <c r="F30">
        <v>10.0905</v>
      </c>
      <c r="G30">
        <v>3.3251499999999998E-3</v>
      </c>
      <c r="J30">
        <v>1</v>
      </c>
      <c r="M30" s="1">
        <v>26</v>
      </c>
      <c r="N30" t="str">
        <f t="shared" si="0"/>
        <v>Gällivare Energi AB</v>
      </c>
      <c r="P30">
        <f t="shared" si="1"/>
        <v>26</v>
      </c>
      <c r="Q30" t="str">
        <f t="shared" si="2"/>
        <v>Orsa</v>
      </c>
      <c r="R30">
        <v>26</v>
      </c>
      <c r="S30" t="str">
        <f t="shared" si="3"/>
        <v>Orsa</v>
      </c>
    </row>
    <row r="31" spans="1:19" x14ac:dyDescent="0.35">
      <c r="A31">
        <v>27</v>
      </c>
      <c r="B31" t="s">
        <v>74</v>
      </c>
      <c r="C31" t="s">
        <v>81</v>
      </c>
      <c r="D31">
        <v>9.0359300000000004E-2</v>
      </c>
      <c r="E31">
        <v>7.03667</v>
      </c>
      <c r="F31">
        <v>11.3713</v>
      </c>
      <c r="G31">
        <v>2.5210100000000002E-3</v>
      </c>
      <c r="J31">
        <v>1</v>
      </c>
      <c r="M31" s="1">
        <v>27</v>
      </c>
      <c r="N31" t="str">
        <f t="shared" si="0"/>
        <v>Gävle Energi AB</v>
      </c>
      <c r="P31">
        <f t="shared" si="1"/>
        <v>27</v>
      </c>
      <c r="Q31" t="str">
        <f t="shared" si="2"/>
        <v>Ramsele</v>
      </c>
      <c r="R31">
        <v>27</v>
      </c>
      <c r="S31" t="str">
        <f t="shared" si="3"/>
        <v>Ramsele</v>
      </c>
    </row>
    <row r="32" spans="1:19" x14ac:dyDescent="0.35">
      <c r="A32">
        <v>28</v>
      </c>
      <c r="B32" t="s">
        <v>74</v>
      </c>
      <c r="C32" t="s">
        <v>112</v>
      </c>
      <c r="D32">
        <v>8.1620700000000004E-2</v>
      </c>
      <c r="E32">
        <v>7.5713999999999997</v>
      </c>
      <c r="F32">
        <v>8.2228999999999992</v>
      </c>
      <c r="G32">
        <v>8.3948600000000005E-3</v>
      </c>
      <c r="J32">
        <v>1</v>
      </c>
      <c r="M32" s="1">
        <v>28</v>
      </c>
      <c r="N32" t="str">
        <f t="shared" si="0"/>
        <v>Göteborg Energi AB</v>
      </c>
      <c r="P32">
        <f t="shared" si="1"/>
        <v>28</v>
      </c>
      <c r="Q32" t="str">
        <f t="shared" si="2"/>
        <v>Rättvik</v>
      </c>
      <c r="R32">
        <v>28</v>
      </c>
      <c r="S32" t="str">
        <f t="shared" si="3"/>
        <v>Rättvik</v>
      </c>
    </row>
    <row r="33" spans="1:19" x14ac:dyDescent="0.35">
      <c r="A33">
        <v>29</v>
      </c>
      <c r="B33" t="s">
        <v>74</v>
      </c>
      <c r="C33" t="s">
        <v>101</v>
      </c>
      <c r="D33">
        <v>9.2898599999999998E-2</v>
      </c>
      <c r="E33">
        <v>8.6754899999999999</v>
      </c>
      <c r="F33">
        <v>7.9034000000000004</v>
      </c>
      <c r="G33">
        <v>1.28285E-2</v>
      </c>
      <c r="J33">
        <v>1</v>
      </c>
      <c r="M33" s="1">
        <v>29</v>
      </c>
      <c r="N33" t="str">
        <f t="shared" si="0"/>
        <v>Götene Vatten &amp; Värme AB</v>
      </c>
      <c r="P33">
        <f t="shared" si="1"/>
        <v>29</v>
      </c>
      <c r="Q33" t="str">
        <f t="shared" si="2"/>
        <v>Sollefteå</v>
      </c>
      <c r="R33">
        <v>29</v>
      </c>
      <c r="S33" t="str">
        <f t="shared" si="3"/>
        <v>Sollefteå</v>
      </c>
    </row>
    <row r="34" spans="1:19" x14ac:dyDescent="0.35">
      <c r="A34">
        <v>30</v>
      </c>
      <c r="B34" t="s">
        <v>74</v>
      </c>
      <c r="C34" t="s">
        <v>107</v>
      </c>
      <c r="D34">
        <v>9.3393500000000004E-2</v>
      </c>
      <c r="E34">
        <v>4.20465</v>
      </c>
      <c r="F34">
        <v>11.24</v>
      </c>
      <c r="G34">
        <v>0</v>
      </c>
      <c r="J34">
        <v>1</v>
      </c>
      <c r="M34" s="1">
        <v>30</v>
      </c>
      <c r="N34" t="str">
        <f t="shared" si="0"/>
        <v>Habo Energi AB</v>
      </c>
      <c r="P34">
        <f t="shared" si="1"/>
        <v>30</v>
      </c>
      <c r="Q34" t="str">
        <f t="shared" si="2"/>
        <v>Staffanstorp</v>
      </c>
      <c r="R34">
        <v>30</v>
      </c>
      <c r="S34" t="str">
        <f t="shared" si="3"/>
        <v>Staffanstorp</v>
      </c>
    </row>
    <row r="35" spans="1:19" x14ac:dyDescent="0.35">
      <c r="A35">
        <v>31</v>
      </c>
      <c r="B35" t="s">
        <v>74</v>
      </c>
      <c r="C35" t="s">
        <v>116</v>
      </c>
      <c r="D35">
        <v>0.72198300000000004</v>
      </c>
      <c r="E35">
        <v>162.709</v>
      </c>
      <c r="F35">
        <v>19.345300000000002</v>
      </c>
      <c r="G35">
        <v>0.38899400000000001</v>
      </c>
      <c r="J35">
        <v>1</v>
      </c>
      <c r="M35" s="1">
        <v>31</v>
      </c>
      <c r="N35" t="str">
        <f t="shared" si="0"/>
        <v>Hagfors Energi</v>
      </c>
      <c r="P35">
        <f t="shared" si="1"/>
        <v>31</v>
      </c>
      <c r="Q35" t="str">
        <f t="shared" si="2"/>
        <v>Stora vika</v>
      </c>
      <c r="R35">
        <v>31</v>
      </c>
      <c r="S35" t="str">
        <f t="shared" si="3"/>
        <v>Stora vika</v>
      </c>
    </row>
    <row r="36" spans="1:19" x14ac:dyDescent="0.35">
      <c r="A36">
        <v>32</v>
      </c>
      <c r="B36" t="s">
        <v>74</v>
      </c>
      <c r="C36" t="s">
        <v>93</v>
      </c>
      <c r="D36">
        <v>0.210231</v>
      </c>
      <c r="E36">
        <v>8.4861299999999993</v>
      </c>
      <c r="F36">
        <v>21.836200000000002</v>
      </c>
      <c r="G36">
        <v>5.4189199999999998E-3</v>
      </c>
      <c r="J36">
        <v>1</v>
      </c>
      <c r="M36" s="1">
        <v>32</v>
      </c>
      <c r="N36" t="str">
        <f t="shared" si="0"/>
        <v>Halmstads Energi och Miljö AB</v>
      </c>
      <c r="P36">
        <f t="shared" si="1"/>
        <v>32</v>
      </c>
      <c r="Q36" t="str">
        <f t="shared" si="2"/>
        <v>Stöllet</v>
      </c>
      <c r="R36">
        <v>32</v>
      </c>
      <c r="S36" t="str">
        <f t="shared" si="3"/>
        <v>Stöllet</v>
      </c>
    </row>
    <row r="37" spans="1:19" x14ac:dyDescent="0.35">
      <c r="A37">
        <v>33</v>
      </c>
      <c r="B37" t="s">
        <v>74</v>
      </c>
      <c r="C37" t="s">
        <v>94</v>
      </c>
      <c r="D37">
        <v>0.114243</v>
      </c>
      <c r="E37">
        <v>183.24600000000001</v>
      </c>
      <c r="F37">
        <v>5.9803499999999996</v>
      </c>
      <c r="G37">
        <v>0</v>
      </c>
      <c r="J37">
        <v>1</v>
      </c>
      <c r="M37" s="1">
        <v>33</v>
      </c>
      <c r="N37" t="str">
        <f t="shared" si="0"/>
        <v>Hammarö Energi AB</v>
      </c>
      <c r="P37">
        <f t="shared" si="1"/>
        <v>33</v>
      </c>
      <c r="Q37" t="str">
        <f t="shared" si="2"/>
        <v xml:space="preserve">Säffle </v>
      </c>
      <c r="R37">
        <v>33</v>
      </c>
      <c r="S37" t="str">
        <f t="shared" si="3"/>
        <v xml:space="preserve">Säffle </v>
      </c>
    </row>
    <row r="38" spans="1:19" x14ac:dyDescent="0.35">
      <c r="A38">
        <v>34</v>
      </c>
      <c r="B38" t="s">
        <v>74</v>
      </c>
      <c r="C38" t="s">
        <v>95</v>
      </c>
      <c r="D38">
        <v>0.24617600000000001</v>
      </c>
      <c r="E38">
        <v>35.721400000000003</v>
      </c>
      <c r="F38">
        <v>16.284199999999998</v>
      </c>
      <c r="G38">
        <v>8.8883799999999999E-2</v>
      </c>
      <c r="J38">
        <v>1</v>
      </c>
      <c r="M38" s="1">
        <v>34</v>
      </c>
      <c r="N38" t="str">
        <f t="shared" si="0"/>
        <v>Haparanda Värmeverk AB</v>
      </c>
      <c r="P38">
        <f t="shared" si="1"/>
        <v>34</v>
      </c>
      <c r="Q38" t="str">
        <f t="shared" si="2"/>
        <v>Sörforsa</v>
      </c>
      <c r="R38">
        <v>34</v>
      </c>
      <c r="S38" t="str">
        <f t="shared" si="3"/>
        <v>Sörforsa</v>
      </c>
    </row>
    <row r="39" spans="1:19" x14ac:dyDescent="0.35">
      <c r="A39">
        <v>35</v>
      </c>
      <c r="B39" t="s">
        <v>74</v>
      </c>
      <c r="C39" t="s">
        <v>100</v>
      </c>
      <c r="D39">
        <v>7.1999499999999994E-2</v>
      </c>
      <c r="E39">
        <v>6.7389900000000003</v>
      </c>
      <c r="F39">
        <v>10.3797</v>
      </c>
      <c r="G39">
        <v>2.1086799999999999E-3</v>
      </c>
      <c r="J39">
        <v>1</v>
      </c>
      <c r="M39" s="1">
        <v>35</v>
      </c>
      <c r="N39" t="str">
        <f t="shared" si="0"/>
        <v>Hedemora Energi AB</v>
      </c>
      <c r="P39">
        <f t="shared" si="1"/>
        <v>35</v>
      </c>
      <c r="Q39" t="str">
        <f t="shared" si="2"/>
        <v>Sösdala</v>
      </c>
      <c r="R39">
        <v>35</v>
      </c>
      <c r="S39" t="str">
        <f t="shared" si="3"/>
        <v>Sösdala</v>
      </c>
    </row>
    <row r="40" spans="1:19" x14ac:dyDescent="0.35">
      <c r="A40">
        <v>36</v>
      </c>
      <c r="B40" t="s">
        <v>74</v>
      </c>
      <c r="C40" t="s">
        <v>104</v>
      </c>
      <c r="D40">
        <v>4.2125799999999998E-2</v>
      </c>
      <c r="E40">
        <v>6.2534099999999997</v>
      </c>
      <c r="F40">
        <v>2.3726799999999999</v>
      </c>
      <c r="G40">
        <v>1.7438200000000001E-2</v>
      </c>
      <c r="J40">
        <v>1</v>
      </c>
      <c r="M40" s="1">
        <v>36</v>
      </c>
      <c r="N40" t="str">
        <f t="shared" si="0"/>
        <v>Hjo Energi AB</v>
      </c>
      <c r="P40">
        <f t="shared" si="1"/>
        <v>36</v>
      </c>
      <c r="Q40" t="str">
        <f t="shared" si="2"/>
        <v>Timrå</v>
      </c>
      <c r="R40">
        <v>36</v>
      </c>
      <c r="S40" t="str">
        <f t="shared" si="3"/>
        <v>Timrå</v>
      </c>
    </row>
    <row r="41" spans="1:19" x14ac:dyDescent="0.35">
      <c r="A41">
        <v>37</v>
      </c>
      <c r="B41" t="s">
        <v>74</v>
      </c>
      <c r="C41" t="s">
        <v>96</v>
      </c>
      <c r="D41">
        <v>5.1797200000000002E-2</v>
      </c>
      <c r="E41">
        <v>8.9329000000000001</v>
      </c>
      <c r="F41">
        <v>7.1574799999999996</v>
      </c>
      <c r="G41">
        <v>1.6144200000000001E-2</v>
      </c>
      <c r="J41">
        <v>1</v>
      </c>
      <c r="M41" s="1">
        <v>37</v>
      </c>
      <c r="N41" t="str">
        <f t="shared" si="0"/>
        <v>Härnösand Energi &amp; Miljö AB</v>
      </c>
      <c r="P41">
        <f t="shared" si="1"/>
        <v>37</v>
      </c>
      <c r="Q41" t="str">
        <f t="shared" si="2"/>
        <v>Torsby</v>
      </c>
      <c r="R41">
        <v>37</v>
      </c>
      <c r="S41" t="str">
        <f t="shared" si="3"/>
        <v>Torsby</v>
      </c>
    </row>
    <row r="42" spans="1:19" x14ac:dyDescent="0.35">
      <c r="A42">
        <v>38</v>
      </c>
      <c r="B42" t="s">
        <v>74</v>
      </c>
      <c r="C42" t="s">
        <v>118</v>
      </c>
      <c r="D42">
        <v>7.34905E-2</v>
      </c>
      <c r="E42">
        <v>5.3737199999999996</v>
      </c>
      <c r="F42">
        <v>8.9234500000000008</v>
      </c>
      <c r="G42">
        <v>8.2340699999999996E-4</v>
      </c>
      <c r="J42">
        <v>1</v>
      </c>
      <c r="M42" s="1">
        <v>38</v>
      </c>
      <c r="N42" t="str">
        <f t="shared" si="0"/>
        <v>Hässleholm Miljö AB</v>
      </c>
      <c r="P42">
        <f t="shared" si="1"/>
        <v>38</v>
      </c>
      <c r="Q42" t="str">
        <f t="shared" si="2"/>
        <v>Tranemo</v>
      </c>
      <c r="R42">
        <v>38</v>
      </c>
      <c r="S42" t="str">
        <f t="shared" si="3"/>
        <v>Tranemo</v>
      </c>
    </row>
    <row r="43" spans="1:19" x14ac:dyDescent="0.35">
      <c r="A43">
        <v>39</v>
      </c>
      <c r="B43" t="s">
        <v>74</v>
      </c>
      <c r="C43" t="s">
        <v>106</v>
      </c>
      <c r="D43">
        <v>7.2292899999999993E-2</v>
      </c>
      <c r="E43">
        <v>4.9904299999999999</v>
      </c>
      <c r="F43">
        <v>8.0870300000000004</v>
      </c>
      <c r="G43">
        <v>1.23179E-3</v>
      </c>
      <c r="J43">
        <v>1</v>
      </c>
      <c r="M43" s="1">
        <v>39</v>
      </c>
      <c r="N43" t="str">
        <f t="shared" si="0"/>
        <v>Höganäs Energi AB</v>
      </c>
      <c r="P43">
        <f t="shared" si="1"/>
        <v>39</v>
      </c>
      <c r="Q43" t="str">
        <f t="shared" si="2"/>
        <v>Vaxholm</v>
      </c>
      <c r="R43">
        <v>39</v>
      </c>
      <c r="S43" t="str">
        <f t="shared" si="3"/>
        <v>Vaxholm</v>
      </c>
    </row>
    <row r="44" spans="1:19" x14ac:dyDescent="0.35">
      <c r="A44">
        <v>40</v>
      </c>
      <c r="B44" t="s">
        <v>74</v>
      </c>
      <c r="C44" t="s">
        <v>114</v>
      </c>
      <c r="D44">
        <v>0.18427399999999999</v>
      </c>
      <c r="E44">
        <v>32.905099999999997</v>
      </c>
      <c r="F44">
        <v>14.7088</v>
      </c>
      <c r="G44">
        <v>4.9987200000000002E-2</v>
      </c>
      <c r="J44">
        <v>1</v>
      </c>
      <c r="M44" s="1">
        <v>40</v>
      </c>
      <c r="N44" t="str">
        <f t="shared" si="0"/>
        <v>Jokkmokks Värmeverk AB</v>
      </c>
      <c r="P44">
        <f t="shared" si="1"/>
        <v>40</v>
      </c>
      <c r="Q44" t="str">
        <f t="shared" si="2"/>
        <v>Vikarbyn</v>
      </c>
      <c r="R44">
        <v>40</v>
      </c>
      <c r="S44" t="str">
        <f t="shared" si="3"/>
        <v>Vikarbyn</v>
      </c>
    </row>
    <row r="45" spans="1:19" x14ac:dyDescent="0.35">
      <c r="A45">
        <v>41</v>
      </c>
      <c r="B45" t="s">
        <v>74</v>
      </c>
      <c r="C45" t="s">
        <v>109</v>
      </c>
      <c r="D45">
        <v>6.4203999999999997E-2</v>
      </c>
      <c r="E45">
        <v>5.9047299999999998</v>
      </c>
      <c r="F45">
        <v>7.3648199999999999</v>
      </c>
      <c r="G45">
        <v>6.7991700000000002E-3</v>
      </c>
      <c r="J45">
        <v>1</v>
      </c>
      <c r="M45" s="1">
        <v>41</v>
      </c>
      <c r="N45" t="str">
        <f t="shared" si="0"/>
        <v>Jämtkraft AB</v>
      </c>
      <c r="P45">
        <f t="shared" si="1"/>
        <v>41</v>
      </c>
      <c r="Q45" t="str">
        <f t="shared" si="2"/>
        <v>Älmhult</v>
      </c>
      <c r="R45">
        <v>41</v>
      </c>
      <c r="S45" t="str">
        <f t="shared" si="3"/>
        <v>Älmhult</v>
      </c>
    </row>
    <row r="46" spans="1:19" x14ac:dyDescent="0.35">
      <c r="A46">
        <v>42</v>
      </c>
      <c r="B46" t="s">
        <v>74</v>
      </c>
      <c r="C46" t="s">
        <v>117</v>
      </c>
      <c r="D46">
        <v>0.33394000000000001</v>
      </c>
      <c r="E46">
        <v>65.452799999999996</v>
      </c>
      <c r="F46">
        <v>16.775099999999998</v>
      </c>
      <c r="G46">
        <v>0.111223</v>
      </c>
      <c r="J46">
        <v>1</v>
      </c>
      <c r="M46" s="1">
        <v>42</v>
      </c>
      <c r="N46" t="str">
        <f t="shared" si="0"/>
        <v>Jönköping Energi AB</v>
      </c>
      <c r="P46">
        <f t="shared" si="1"/>
        <v>42</v>
      </c>
      <c r="Q46" t="str">
        <f t="shared" si="2"/>
        <v>Ösmo</v>
      </c>
      <c r="R46">
        <v>42</v>
      </c>
      <c r="S46" t="str">
        <f t="shared" si="3"/>
        <v>Ösmo</v>
      </c>
    </row>
    <row r="47" spans="1:19" x14ac:dyDescent="0.35">
      <c r="A47">
        <v>43</v>
      </c>
      <c r="B47" t="s">
        <v>2</v>
      </c>
      <c r="C47" t="s">
        <v>7</v>
      </c>
      <c r="D47">
        <v>0.21722900000000001</v>
      </c>
      <c r="E47">
        <v>5.8945800000000004</v>
      </c>
      <c r="F47">
        <v>21.060199999999998</v>
      </c>
      <c r="G47">
        <v>0</v>
      </c>
      <c r="J47">
        <v>2</v>
      </c>
      <c r="M47" s="1">
        <v>43</v>
      </c>
      <c r="N47" t="str">
        <f t="shared" si="0"/>
        <v>Kalmar Energi Värme AB</v>
      </c>
      <c r="P47">
        <f t="shared" si="1"/>
        <v>42</v>
      </c>
      <c r="Q47" t="str">
        <f t="shared" si="2"/>
        <v/>
      </c>
      <c r="R47">
        <v>43</v>
      </c>
      <c r="S47" t="str">
        <f t="shared" si="3"/>
        <v/>
      </c>
    </row>
    <row r="48" spans="1:19" x14ac:dyDescent="0.35">
      <c r="A48">
        <v>44</v>
      </c>
      <c r="B48" t="s">
        <v>2</v>
      </c>
      <c r="C48" t="s">
        <v>3</v>
      </c>
      <c r="D48">
        <v>9.9656599999999998E-2</v>
      </c>
      <c r="E48">
        <v>5.4644599999999999</v>
      </c>
      <c r="F48">
        <v>10.862299999999999</v>
      </c>
      <c r="G48">
        <v>0</v>
      </c>
      <c r="J48">
        <v>2</v>
      </c>
      <c r="M48" s="1">
        <v>44</v>
      </c>
      <c r="N48" t="str">
        <f t="shared" si="0"/>
        <v>Karlsborgs Värme AB</v>
      </c>
      <c r="P48">
        <f t="shared" si="1"/>
        <v>42</v>
      </c>
      <c r="Q48" t="str">
        <f t="shared" si="2"/>
        <v/>
      </c>
      <c r="R48">
        <v>44</v>
      </c>
      <c r="S48" t="str">
        <f t="shared" si="3"/>
        <v/>
      </c>
    </row>
    <row r="49" spans="1:19" x14ac:dyDescent="0.35">
      <c r="A49">
        <v>45</v>
      </c>
      <c r="B49" t="s">
        <v>2</v>
      </c>
      <c r="C49" t="s">
        <v>4</v>
      </c>
      <c r="D49">
        <v>7.8319700000000006E-2</v>
      </c>
      <c r="E49">
        <v>3.5455899999999998</v>
      </c>
      <c r="F49">
        <v>6.02881</v>
      </c>
      <c r="G49">
        <v>0</v>
      </c>
      <c r="J49">
        <v>2</v>
      </c>
      <c r="M49" s="1">
        <v>45</v>
      </c>
      <c r="N49" t="str">
        <f t="shared" si="0"/>
        <v>Karlshamn Energi AB</v>
      </c>
      <c r="P49">
        <f t="shared" si="1"/>
        <v>42</v>
      </c>
      <c r="Q49" t="str">
        <f t="shared" si="2"/>
        <v/>
      </c>
      <c r="R49">
        <v>45</v>
      </c>
      <c r="S49" t="str">
        <f t="shared" si="3"/>
        <v/>
      </c>
    </row>
    <row r="50" spans="1:19" x14ac:dyDescent="0.35">
      <c r="A50">
        <v>46</v>
      </c>
      <c r="B50" t="s">
        <v>2</v>
      </c>
      <c r="C50" t="s">
        <v>5</v>
      </c>
      <c r="D50">
        <v>0.21609700000000001</v>
      </c>
      <c r="E50">
        <v>5.9</v>
      </c>
      <c r="F50">
        <v>22.3355</v>
      </c>
      <c r="G50">
        <v>0</v>
      </c>
      <c r="J50">
        <v>2</v>
      </c>
      <c r="M50" s="1">
        <v>46</v>
      </c>
      <c r="N50" t="str">
        <f t="shared" si="0"/>
        <v>Karlskoga Kraftvärmeverk AB</v>
      </c>
      <c r="P50">
        <f t="shared" si="1"/>
        <v>42</v>
      </c>
      <c r="Q50" t="str">
        <f t="shared" si="2"/>
        <v/>
      </c>
      <c r="R50">
        <v>46</v>
      </c>
      <c r="S50" t="str">
        <f t="shared" si="3"/>
        <v/>
      </c>
    </row>
    <row r="51" spans="1:19" x14ac:dyDescent="0.35">
      <c r="A51">
        <v>47</v>
      </c>
      <c r="B51" t="s">
        <v>8</v>
      </c>
      <c r="C51" t="s">
        <v>9</v>
      </c>
      <c r="D51">
        <v>5.3637700000000003E-2</v>
      </c>
      <c r="E51">
        <v>6.0905199999999997</v>
      </c>
      <c r="F51">
        <v>7.7369599999999998</v>
      </c>
      <c r="G51">
        <v>4.9340699999999996E-3</v>
      </c>
      <c r="J51">
        <v>3</v>
      </c>
      <c r="M51" s="1">
        <v>47</v>
      </c>
      <c r="N51" t="str">
        <f t="shared" si="0"/>
        <v>Karlstads Energi AB</v>
      </c>
      <c r="P51">
        <f t="shared" si="1"/>
        <v>42</v>
      </c>
      <c r="Q51" t="str">
        <f t="shared" si="2"/>
        <v/>
      </c>
      <c r="R51">
        <v>47</v>
      </c>
      <c r="S51" t="str">
        <f t="shared" si="3"/>
        <v/>
      </c>
    </row>
    <row r="52" spans="1:19" x14ac:dyDescent="0.35">
      <c r="A52">
        <v>48</v>
      </c>
      <c r="B52" t="s">
        <v>10</v>
      </c>
      <c r="C52" t="s">
        <v>11</v>
      </c>
      <c r="D52">
        <v>4.2585100000000001E-2</v>
      </c>
      <c r="E52">
        <v>5.3887</v>
      </c>
      <c r="F52">
        <v>8.9285399999999999</v>
      </c>
      <c r="G52">
        <v>7.6962500000000002E-4</v>
      </c>
      <c r="J52">
        <v>4</v>
      </c>
      <c r="M52" s="1">
        <v>48</v>
      </c>
      <c r="N52" t="str">
        <f t="shared" si="0"/>
        <v>Kils Energi AB</v>
      </c>
      <c r="P52">
        <f t="shared" si="1"/>
        <v>42</v>
      </c>
      <c r="Q52" t="str">
        <f t="shared" si="2"/>
        <v/>
      </c>
      <c r="R52">
        <v>48</v>
      </c>
      <c r="S52" t="str">
        <f t="shared" si="3"/>
        <v/>
      </c>
    </row>
    <row r="53" spans="1:19" x14ac:dyDescent="0.35">
      <c r="A53">
        <v>49</v>
      </c>
      <c r="B53" t="s">
        <v>10</v>
      </c>
      <c r="C53" t="s">
        <v>12</v>
      </c>
      <c r="D53">
        <v>5.9224199999999998E-2</v>
      </c>
      <c r="E53">
        <v>9.9148499999999995</v>
      </c>
      <c r="F53">
        <v>8.8930900000000008</v>
      </c>
      <c r="G53">
        <v>1.51515E-2</v>
      </c>
      <c r="J53">
        <v>4</v>
      </c>
      <c r="M53" s="1">
        <v>49</v>
      </c>
      <c r="N53" t="str">
        <f t="shared" si="0"/>
        <v>Kiruna Kraft AB</v>
      </c>
      <c r="P53">
        <f t="shared" si="1"/>
        <v>42</v>
      </c>
      <c r="Q53" t="str">
        <f t="shared" si="2"/>
        <v/>
      </c>
      <c r="R53">
        <v>49</v>
      </c>
      <c r="S53" t="str">
        <f t="shared" si="3"/>
        <v/>
      </c>
    </row>
    <row r="54" spans="1:19" x14ac:dyDescent="0.35">
      <c r="A54">
        <v>50</v>
      </c>
      <c r="B54" t="s">
        <v>10</v>
      </c>
      <c r="C54" t="s">
        <v>13</v>
      </c>
      <c r="D54">
        <v>4.0723799999999998E-2</v>
      </c>
      <c r="E54">
        <v>5.1580000000000004</v>
      </c>
      <c r="F54">
        <v>9.0265000000000004</v>
      </c>
      <c r="G54">
        <v>0</v>
      </c>
      <c r="J54">
        <v>4</v>
      </c>
      <c r="M54" s="1">
        <v>50</v>
      </c>
      <c r="N54" t="str">
        <f t="shared" si="0"/>
        <v>Kraftringen Energi AB (publ)</v>
      </c>
      <c r="P54">
        <f t="shared" si="1"/>
        <v>42</v>
      </c>
      <c r="Q54" t="str">
        <f t="shared" si="2"/>
        <v/>
      </c>
      <c r="R54">
        <v>50</v>
      </c>
      <c r="S54" t="str">
        <f t="shared" si="3"/>
        <v/>
      </c>
    </row>
    <row r="55" spans="1:19" x14ac:dyDescent="0.35">
      <c r="A55">
        <v>51</v>
      </c>
      <c r="B55" t="s">
        <v>14</v>
      </c>
      <c r="C55" t="s">
        <v>15</v>
      </c>
      <c r="D55">
        <v>0.103113</v>
      </c>
      <c r="E55">
        <v>6.5246199999999996</v>
      </c>
      <c r="F55">
        <v>10.295999999999999</v>
      </c>
      <c r="G55">
        <v>5.1518900000000001E-3</v>
      </c>
      <c r="J55">
        <v>5</v>
      </c>
      <c r="M55" s="1">
        <v>51</v>
      </c>
      <c r="N55" t="str">
        <f t="shared" si="0"/>
        <v>Kungälv Energi AB</v>
      </c>
      <c r="P55">
        <f t="shared" si="1"/>
        <v>42</v>
      </c>
      <c r="Q55" t="str">
        <f t="shared" si="2"/>
        <v/>
      </c>
      <c r="R55">
        <v>51</v>
      </c>
      <c r="S55" t="str">
        <f t="shared" si="3"/>
        <v/>
      </c>
    </row>
    <row r="56" spans="1:19" x14ac:dyDescent="0.35">
      <c r="A56">
        <v>52</v>
      </c>
      <c r="B56" t="s">
        <v>16</v>
      </c>
      <c r="C56" t="s">
        <v>17</v>
      </c>
      <c r="D56">
        <v>0.102783</v>
      </c>
      <c r="E56">
        <v>10.7902</v>
      </c>
      <c r="F56">
        <v>8.71889</v>
      </c>
      <c r="G56">
        <v>1.9118300000000001E-2</v>
      </c>
      <c r="J56">
        <v>6</v>
      </c>
      <c r="M56" s="1">
        <v>52</v>
      </c>
      <c r="N56" t="str">
        <f t="shared" si="0"/>
        <v>Landskrona Energi AB</v>
      </c>
      <c r="P56">
        <f t="shared" si="1"/>
        <v>42</v>
      </c>
      <c r="Q56" t="str">
        <f t="shared" si="2"/>
        <v/>
      </c>
      <c r="R56">
        <v>52</v>
      </c>
      <c r="S56" t="str">
        <f t="shared" si="3"/>
        <v/>
      </c>
    </row>
    <row r="57" spans="1:19" x14ac:dyDescent="0.35">
      <c r="A57">
        <v>53</v>
      </c>
      <c r="B57" t="s">
        <v>18</v>
      </c>
      <c r="C57" t="s">
        <v>19</v>
      </c>
      <c r="D57">
        <v>2.5656600000000002E-2</v>
      </c>
      <c r="E57">
        <v>2.9899</v>
      </c>
      <c r="F57">
        <v>1.2121200000000001</v>
      </c>
      <c r="G57">
        <v>8.7259999999999994E-3</v>
      </c>
      <c r="J57">
        <v>7</v>
      </c>
      <c r="M57" s="1">
        <v>53</v>
      </c>
      <c r="N57" t="str">
        <f t="shared" si="0"/>
        <v>Laxå Värme AB</v>
      </c>
      <c r="P57">
        <f t="shared" si="1"/>
        <v>42</v>
      </c>
      <c r="Q57" t="str">
        <f t="shared" si="2"/>
        <v/>
      </c>
      <c r="R57">
        <v>53</v>
      </c>
      <c r="S57" t="str">
        <f t="shared" si="3"/>
        <v/>
      </c>
    </row>
    <row r="58" spans="1:19" x14ac:dyDescent="0.35">
      <c r="A58">
        <v>54</v>
      </c>
      <c r="B58" t="s">
        <v>569</v>
      </c>
      <c r="C58" t="s">
        <v>570</v>
      </c>
      <c r="D58">
        <v>9.7792799999999999E-2</v>
      </c>
      <c r="E58">
        <v>156.85400000000001</v>
      </c>
      <c r="F58">
        <v>3.5005000000000002</v>
      </c>
      <c r="G58">
        <v>1.6248599999999998E-2</v>
      </c>
      <c r="J58">
        <v>8</v>
      </c>
      <c r="M58" s="1">
        <v>54</v>
      </c>
      <c r="N58" t="str">
        <f t="shared" si="0"/>
        <v>Lerum Fjärrvärme AB</v>
      </c>
      <c r="P58">
        <f t="shared" si="1"/>
        <v>42</v>
      </c>
      <c r="Q58" t="str">
        <f t="shared" si="2"/>
        <v/>
      </c>
      <c r="R58">
        <v>54</v>
      </c>
      <c r="S58" t="str">
        <f t="shared" si="3"/>
        <v/>
      </c>
    </row>
    <row r="59" spans="1:19" x14ac:dyDescent="0.35">
      <c r="A59">
        <v>55</v>
      </c>
      <c r="B59" t="s">
        <v>20</v>
      </c>
      <c r="C59" t="s">
        <v>21</v>
      </c>
      <c r="D59">
        <v>0.19307299999999999</v>
      </c>
      <c r="E59">
        <v>36.303800000000003</v>
      </c>
      <c r="F59">
        <v>10.254099999999999</v>
      </c>
      <c r="G59">
        <v>9.36028E-2</v>
      </c>
      <c r="J59">
        <v>9</v>
      </c>
      <c r="M59" s="1">
        <v>55</v>
      </c>
      <c r="N59" t="str">
        <f t="shared" si="0"/>
        <v>LEVA i Lysekil AB</v>
      </c>
      <c r="P59">
        <f t="shared" si="1"/>
        <v>42</v>
      </c>
      <c r="Q59" t="str">
        <f t="shared" si="2"/>
        <v/>
      </c>
      <c r="R59">
        <v>55</v>
      </c>
      <c r="S59" t="str">
        <f t="shared" si="3"/>
        <v/>
      </c>
    </row>
    <row r="60" spans="1:19" x14ac:dyDescent="0.35">
      <c r="A60">
        <v>56</v>
      </c>
      <c r="B60" t="s">
        <v>20</v>
      </c>
      <c r="C60" t="s">
        <v>22</v>
      </c>
      <c r="D60">
        <v>0.117728</v>
      </c>
      <c r="E60">
        <v>123.378</v>
      </c>
      <c r="F60">
        <v>3.9449900000000002</v>
      </c>
      <c r="G60">
        <v>1.7955200000000001E-2</v>
      </c>
      <c r="J60">
        <v>9</v>
      </c>
      <c r="M60" s="1">
        <v>56</v>
      </c>
      <c r="N60" t="str">
        <f t="shared" si="0"/>
        <v>Lidköping Energi AB</v>
      </c>
      <c r="P60">
        <f t="shared" si="1"/>
        <v>42</v>
      </c>
      <c r="Q60" t="str">
        <f t="shared" si="2"/>
        <v/>
      </c>
      <c r="R60">
        <v>56</v>
      </c>
      <c r="S60" t="str">
        <f t="shared" si="3"/>
        <v/>
      </c>
    </row>
    <row r="61" spans="1:19" x14ac:dyDescent="0.35">
      <c r="A61">
        <v>57</v>
      </c>
      <c r="B61" t="s">
        <v>20</v>
      </c>
      <c r="C61" t="s">
        <v>23</v>
      </c>
      <c r="D61">
        <v>0.148039</v>
      </c>
      <c r="E61">
        <v>23.123799999999999</v>
      </c>
      <c r="F61">
        <v>11.3619</v>
      </c>
      <c r="G61">
        <v>4.1585200000000003E-2</v>
      </c>
      <c r="J61">
        <v>9</v>
      </c>
      <c r="M61" s="1">
        <v>57</v>
      </c>
      <c r="N61" t="str">
        <f t="shared" si="0"/>
        <v>Lilla Edets Fjärrvärme AB</v>
      </c>
      <c r="P61">
        <f t="shared" si="1"/>
        <v>42</v>
      </c>
      <c r="Q61" t="str">
        <f t="shared" si="2"/>
        <v/>
      </c>
      <c r="R61">
        <v>57</v>
      </c>
      <c r="S61" t="str">
        <f t="shared" si="3"/>
        <v/>
      </c>
    </row>
    <row r="62" spans="1:19" x14ac:dyDescent="0.35">
      <c r="A62">
        <v>58</v>
      </c>
      <c r="B62" t="s">
        <v>20</v>
      </c>
      <c r="C62" t="s">
        <v>24</v>
      </c>
      <c r="D62">
        <v>0.20138200000000001</v>
      </c>
      <c r="E62">
        <v>5.98733</v>
      </c>
      <c r="F62">
        <v>20.9557</v>
      </c>
      <c r="G62">
        <v>0</v>
      </c>
      <c r="J62">
        <v>9</v>
      </c>
      <c r="M62" s="1">
        <v>58</v>
      </c>
      <c r="N62" t="str">
        <f t="shared" si="0"/>
        <v>Linde Energi AB</v>
      </c>
      <c r="P62">
        <f t="shared" si="1"/>
        <v>42</v>
      </c>
      <c r="Q62" t="str">
        <f t="shared" si="2"/>
        <v/>
      </c>
      <c r="R62">
        <v>58</v>
      </c>
      <c r="S62" t="str">
        <f t="shared" si="3"/>
        <v/>
      </c>
    </row>
    <row r="63" spans="1:19" x14ac:dyDescent="0.35">
      <c r="A63">
        <v>59</v>
      </c>
      <c r="B63" t="s">
        <v>25</v>
      </c>
      <c r="C63" t="s">
        <v>26</v>
      </c>
      <c r="D63">
        <v>6.6177100000000003E-2</v>
      </c>
      <c r="E63">
        <v>4.3518600000000003</v>
      </c>
      <c r="F63">
        <v>7.5664800000000003</v>
      </c>
      <c r="G63">
        <v>2.9377199999999998E-4</v>
      </c>
      <c r="J63">
        <v>10</v>
      </c>
      <c r="M63" s="1">
        <v>59</v>
      </c>
      <c r="N63" t="str">
        <f t="shared" si="0"/>
        <v>Ljungby Energi AB</v>
      </c>
      <c r="P63">
        <f t="shared" si="1"/>
        <v>42</v>
      </c>
      <c r="Q63" t="str">
        <f t="shared" si="2"/>
        <v/>
      </c>
      <c r="R63">
        <v>59</v>
      </c>
      <c r="S63" t="str">
        <f t="shared" si="3"/>
        <v/>
      </c>
    </row>
    <row r="64" spans="1:19" x14ac:dyDescent="0.35">
      <c r="A64">
        <v>60</v>
      </c>
      <c r="B64" t="s">
        <v>25</v>
      </c>
      <c r="C64" t="s">
        <v>27</v>
      </c>
      <c r="D64">
        <v>7.6981800000000003E-2</v>
      </c>
      <c r="E64">
        <v>6.3512899999999997</v>
      </c>
      <c r="F64">
        <v>9.3004700000000007</v>
      </c>
      <c r="G64">
        <v>3.0066699999999999E-3</v>
      </c>
      <c r="J64">
        <v>10</v>
      </c>
      <c r="M64" s="1">
        <v>60</v>
      </c>
      <c r="N64" t="str">
        <f t="shared" si="0"/>
        <v>Ljusdal Energi AB</v>
      </c>
      <c r="P64">
        <f t="shared" si="1"/>
        <v>42</v>
      </c>
      <c r="Q64" t="str">
        <f t="shared" si="2"/>
        <v/>
      </c>
      <c r="R64">
        <v>60</v>
      </c>
      <c r="S64" t="str">
        <f t="shared" si="3"/>
        <v/>
      </c>
    </row>
    <row r="65" spans="1:19" x14ac:dyDescent="0.35">
      <c r="A65">
        <v>61</v>
      </c>
      <c r="B65" t="s">
        <v>28</v>
      </c>
      <c r="C65" t="s">
        <v>29</v>
      </c>
      <c r="D65">
        <v>8.1000600000000006E-2</v>
      </c>
      <c r="E65">
        <v>72.903300000000002</v>
      </c>
      <c r="F65">
        <v>5.3063200000000004</v>
      </c>
      <c r="G65">
        <v>1.26885E-2</v>
      </c>
      <c r="J65">
        <v>11</v>
      </c>
      <c r="M65" s="1">
        <v>61</v>
      </c>
      <c r="N65" t="str">
        <f t="shared" si="0"/>
        <v>Luleå Energi AB</v>
      </c>
      <c r="P65">
        <f t="shared" si="1"/>
        <v>42</v>
      </c>
      <c r="Q65" t="str">
        <f t="shared" si="2"/>
        <v/>
      </c>
      <c r="R65">
        <v>61</v>
      </c>
      <c r="S65" t="str">
        <f t="shared" si="3"/>
        <v/>
      </c>
    </row>
    <row r="66" spans="1:19" x14ac:dyDescent="0.35">
      <c r="A66">
        <v>62</v>
      </c>
      <c r="B66" t="s">
        <v>28</v>
      </c>
      <c r="C66" t="s">
        <v>30</v>
      </c>
      <c r="D66">
        <v>0.19871900000000001</v>
      </c>
      <c r="E66">
        <v>13.6295</v>
      </c>
      <c r="F66">
        <v>21.75</v>
      </c>
      <c r="G66">
        <v>1.84158E-2</v>
      </c>
      <c r="J66">
        <v>11</v>
      </c>
      <c r="M66" s="1">
        <v>62</v>
      </c>
      <c r="N66" t="str">
        <f t="shared" si="0"/>
        <v>Malung-Sälens kommun</v>
      </c>
      <c r="P66">
        <f t="shared" si="1"/>
        <v>42</v>
      </c>
      <c r="Q66" t="str">
        <f t="shared" si="2"/>
        <v/>
      </c>
      <c r="R66">
        <v>62</v>
      </c>
      <c r="S66" t="str">
        <f t="shared" si="3"/>
        <v/>
      </c>
    </row>
    <row r="67" spans="1:19" x14ac:dyDescent="0.35">
      <c r="A67">
        <v>63</v>
      </c>
      <c r="B67" t="s">
        <v>28</v>
      </c>
      <c r="C67" t="s">
        <v>31</v>
      </c>
      <c r="D67">
        <v>0.23597499999999999</v>
      </c>
      <c r="E67">
        <v>6.9401200000000003</v>
      </c>
      <c r="F67">
        <v>23.513200000000001</v>
      </c>
      <c r="G67">
        <v>4.9191000000000003E-4</v>
      </c>
      <c r="J67">
        <v>11</v>
      </c>
      <c r="M67" s="1">
        <v>63</v>
      </c>
      <c r="N67" t="str">
        <f t="shared" si="0"/>
        <v>Marks Energi AB</v>
      </c>
      <c r="P67">
        <f t="shared" si="1"/>
        <v>42</v>
      </c>
      <c r="Q67" t="str">
        <f t="shared" si="2"/>
        <v/>
      </c>
      <c r="R67">
        <v>63</v>
      </c>
      <c r="S67" t="str">
        <f t="shared" si="3"/>
        <v/>
      </c>
    </row>
    <row r="68" spans="1:19" x14ac:dyDescent="0.35">
      <c r="A68">
        <v>64</v>
      </c>
      <c r="B68" t="s">
        <v>32</v>
      </c>
      <c r="C68" t="s">
        <v>33</v>
      </c>
      <c r="D68">
        <v>0.134324</v>
      </c>
      <c r="E68">
        <v>57.348700000000001</v>
      </c>
      <c r="F68">
        <v>5.4950999999999999</v>
      </c>
      <c r="G68">
        <v>2.6926599999999998E-2</v>
      </c>
      <c r="J68">
        <v>12</v>
      </c>
      <c r="M68" s="1">
        <v>64</v>
      </c>
      <c r="N68" t="str">
        <f t="shared" si="0"/>
        <v>Mjölby-Svartådalen Energi AB</v>
      </c>
      <c r="P68">
        <f t="shared" si="1"/>
        <v>42</v>
      </c>
      <c r="Q68" t="str">
        <f t="shared" si="2"/>
        <v/>
      </c>
      <c r="R68">
        <v>64</v>
      </c>
      <c r="S68" t="str">
        <f t="shared" si="3"/>
        <v/>
      </c>
    </row>
    <row r="69" spans="1:19" x14ac:dyDescent="0.35">
      <c r="A69">
        <v>65</v>
      </c>
      <c r="B69" t="s">
        <v>32</v>
      </c>
      <c r="C69" t="s">
        <v>34</v>
      </c>
      <c r="D69">
        <v>2.1307699999999999E-2</v>
      </c>
      <c r="E69">
        <v>2.8410199999999999</v>
      </c>
      <c r="F69">
        <v>4.7693399999999997</v>
      </c>
      <c r="G69">
        <v>0</v>
      </c>
      <c r="J69">
        <v>12</v>
      </c>
      <c r="M69" s="1">
        <v>65</v>
      </c>
      <c r="N69" t="str">
        <f t="shared" si="0"/>
        <v>Mälarenergi AB</v>
      </c>
      <c r="P69">
        <f t="shared" si="1"/>
        <v>42</v>
      </c>
      <c r="Q69" t="str">
        <f t="shared" si="2"/>
        <v/>
      </c>
      <c r="R69">
        <v>65</v>
      </c>
      <c r="S69" t="str">
        <f t="shared" si="3"/>
        <v/>
      </c>
    </row>
    <row r="70" spans="1:19" x14ac:dyDescent="0.35">
      <c r="A70">
        <v>66</v>
      </c>
      <c r="B70" t="s">
        <v>571</v>
      </c>
      <c r="C70" t="s">
        <v>572</v>
      </c>
      <c r="D70">
        <v>0.10126300000000001</v>
      </c>
      <c r="E70">
        <v>11.8028</v>
      </c>
      <c r="F70">
        <v>9.7145700000000001</v>
      </c>
      <c r="G70">
        <v>1.9930699999999999E-2</v>
      </c>
      <c r="J70">
        <v>13</v>
      </c>
      <c r="M70" s="1">
        <v>66</v>
      </c>
      <c r="N70" t="str">
        <f t="shared" ref="N70:N133" si="4">IFERROR(INDEX($B$4:$J$487,MATCH(M70,$J$4:$J$487,0),1),"")</f>
        <v>Mölndal Energi AB</v>
      </c>
      <c r="P70">
        <f t="shared" ref="P70:P133" si="5">IF(Q70="",P69,P69+1)</f>
        <v>42</v>
      </c>
      <c r="Q70" t="str">
        <f t="shared" ref="Q70:Q133" si="6">IF(B70=$R$2,C70,"")</f>
        <v/>
      </c>
      <c r="R70">
        <v>66</v>
      </c>
      <c r="S70" t="str">
        <f t="shared" ref="S70:S133" si="7">IFERROR(INDEX($P$4:$Q$468,MATCH(R70,$P$4:$P$468,0),2),"")</f>
        <v/>
      </c>
    </row>
    <row r="71" spans="1:19" x14ac:dyDescent="0.35">
      <c r="A71">
        <v>67</v>
      </c>
      <c r="B71" t="s">
        <v>37</v>
      </c>
      <c r="C71" t="s">
        <v>38</v>
      </c>
      <c r="D71">
        <v>6.3733300000000007E-2</v>
      </c>
      <c r="E71">
        <v>7.01884</v>
      </c>
      <c r="F71">
        <v>10.1312</v>
      </c>
      <c r="G71">
        <v>4.1079000000000003E-3</v>
      </c>
      <c r="J71">
        <v>14</v>
      </c>
      <c r="M71" s="1">
        <v>67</v>
      </c>
      <c r="N71" t="str">
        <f t="shared" si="4"/>
        <v>Navirum Energi AB</v>
      </c>
      <c r="P71">
        <f t="shared" si="5"/>
        <v>42</v>
      </c>
      <c r="Q71" t="str">
        <f t="shared" si="6"/>
        <v/>
      </c>
      <c r="R71">
        <v>67</v>
      </c>
      <c r="S71" t="str">
        <f t="shared" si="7"/>
        <v/>
      </c>
    </row>
    <row r="72" spans="1:19" x14ac:dyDescent="0.35">
      <c r="A72">
        <v>68</v>
      </c>
      <c r="B72" t="s">
        <v>37</v>
      </c>
      <c r="C72" t="s">
        <v>39</v>
      </c>
      <c r="D72">
        <v>3.9723099999999997E-2</v>
      </c>
      <c r="E72">
        <v>4.1906100000000004</v>
      </c>
      <c r="F72">
        <v>6.2424799999999996</v>
      </c>
      <c r="G72">
        <v>2.8600499999999998E-3</v>
      </c>
      <c r="J72">
        <v>14</v>
      </c>
      <c r="M72" s="1">
        <v>68</v>
      </c>
      <c r="N72" t="str">
        <f t="shared" si="4"/>
        <v>Nevel AB</v>
      </c>
      <c r="P72">
        <f t="shared" si="5"/>
        <v>42</v>
      </c>
      <c r="Q72" t="str">
        <f t="shared" si="6"/>
        <v/>
      </c>
      <c r="R72">
        <v>68</v>
      </c>
      <c r="S72" t="str">
        <f t="shared" si="7"/>
        <v/>
      </c>
    </row>
    <row r="73" spans="1:19" x14ac:dyDescent="0.35">
      <c r="A73">
        <v>69</v>
      </c>
      <c r="B73" t="s">
        <v>40</v>
      </c>
      <c r="C73" t="s">
        <v>41</v>
      </c>
      <c r="D73">
        <v>8.0232399999999995E-2</v>
      </c>
      <c r="E73">
        <v>5.5494700000000003</v>
      </c>
      <c r="F73">
        <v>10.462400000000001</v>
      </c>
      <c r="G73">
        <v>1.4018100000000001E-3</v>
      </c>
      <c r="J73">
        <v>15</v>
      </c>
      <c r="M73" s="1">
        <v>69</v>
      </c>
      <c r="N73" t="str">
        <f t="shared" si="4"/>
        <v>Njudung Energi Sävsjö AB</v>
      </c>
      <c r="P73">
        <f t="shared" si="5"/>
        <v>42</v>
      </c>
      <c r="Q73" t="str">
        <f t="shared" si="6"/>
        <v/>
      </c>
      <c r="R73">
        <v>69</v>
      </c>
      <c r="S73" t="str">
        <f t="shared" si="7"/>
        <v/>
      </c>
    </row>
    <row r="74" spans="1:19" x14ac:dyDescent="0.35">
      <c r="A74">
        <v>70</v>
      </c>
      <c r="B74" t="s">
        <v>40</v>
      </c>
      <c r="C74" t="s">
        <v>42</v>
      </c>
      <c r="D74">
        <v>0.20796500000000001</v>
      </c>
      <c r="E74">
        <v>10.0578</v>
      </c>
      <c r="F74">
        <v>21.053100000000001</v>
      </c>
      <c r="G74">
        <v>1.0159E-2</v>
      </c>
      <c r="J74">
        <v>15</v>
      </c>
      <c r="M74" s="1">
        <v>70</v>
      </c>
      <c r="N74" t="str">
        <f t="shared" si="4"/>
        <v>Njudung Energi Vetlanda AB</v>
      </c>
      <c r="P74">
        <f t="shared" si="5"/>
        <v>42</v>
      </c>
      <c r="Q74" t="str">
        <f t="shared" si="6"/>
        <v/>
      </c>
      <c r="R74">
        <v>70</v>
      </c>
      <c r="S74" t="str">
        <f t="shared" si="7"/>
        <v/>
      </c>
    </row>
    <row r="75" spans="1:19" x14ac:dyDescent="0.35">
      <c r="A75">
        <v>71</v>
      </c>
      <c r="B75" t="s">
        <v>51</v>
      </c>
      <c r="C75" t="s">
        <v>52</v>
      </c>
      <c r="D75">
        <v>6.9028699999999998E-2</v>
      </c>
      <c r="E75">
        <v>8.1074000000000002</v>
      </c>
      <c r="F75">
        <v>8.6102699999999999</v>
      </c>
      <c r="G75">
        <v>1.33466E-2</v>
      </c>
      <c r="J75">
        <v>16</v>
      </c>
      <c r="M75" s="1">
        <v>71</v>
      </c>
      <c r="N75" t="str">
        <f t="shared" si="4"/>
        <v>Norrenergi AB</v>
      </c>
      <c r="P75">
        <f t="shared" si="5"/>
        <v>42</v>
      </c>
      <c r="Q75" t="str">
        <f t="shared" si="6"/>
        <v/>
      </c>
      <c r="R75">
        <v>71</v>
      </c>
      <c r="S75" t="str">
        <f t="shared" si="7"/>
        <v/>
      </c>
    </row>
    <row r="76" spans="1:19" x14ac:dyDescent="0.35">
      <c r="A76">
        <v>72</v>
      </c>
      <c r="B76" t="s">
        <v>51</v>
      </c>
      <c r="C76" t="s">
        <v>57</v>
      </c>
      <c r="D76">
        <v>3.7106600000000003E-2</v>
      </c>
      <c r="E76">
        <v>113.7</v>
      </c>
      <c r="F76">
        <v>2.29278</v>
      </c>
      <c r="G76">
        <v>4.9055099999999999E-4</v>
      </c>
      <c r="J76">
        <v>16</v>
      </c>
      <c r="M76" s="1">
        <v>72</v>
      </c>
      <c r="N76" t="str">
        <f t="shared" si="4"/>
        <v>Norrtälje Energi AB</v>
      </c>
      <c r="P76">
        <f t="shared" si="5"/>
        <v>42</v>
      </c>
      <c r="Q76" t="str">
        <f t="shared" si="6"/>
        <v/>
      </c>
      <c r="R76">
        <v>72</v>
      </c>
      <c r="S76" t="str">
        <f t="shared" si="7"/>
        <v/>
      </c>
    </row>
    <row r="77" spans="1:19" x14ac:dyDescent="0.35">
      <c r="A77">
        <v>73</v>
      </c>
      <c r="B77" t="s">
        <v>51</v>
      </c>
      <c r="C77" t="s">
        <v>59</v>
      </c>
      <c r="D77">
        <v>2.78353E-2</v>
      </c>
      <c r="E77">
        <v>0</v>
      </c>
      <c r="F77">
        <v>0</v>
      </c>
      <c r="G77">
        <v>0</v>
      </c>
      <c r="J77">
        <v>16</v>
      </c>
      <c r="M77" s="1">
        <v>73</v>
      </c>
      <c r="N77" t="str">
        <f t="shared" si="4"/>
        <v>Nybro Energi AB</v>
      </c>
      <c r="P77">
        <f t="shared" si="5"/>
        <v>42</v>
      </c>
      <c r="Q77" t="str">
        <f t="shared" si="6"/>
        <v/>
      </c>
      <c r="R77">
        <v>73</v>
      </c>
      <c r="S77" t="str">
        <f t="shared" si="7"/>
        <v/>
      </c>
    </row>
    <row r="78" spans="1:19" x14ac:dyDescent="0.35">
      <c r="A78">
        <v>74</v>
      </c>
      <c r="B78" t="s">
        <v>51</v>
      </c>
      <c r="C78" t="s">
        <v>64</v>
      </c>
      <c r="D78">
        <v>2.0999999999999999E-3</v>
      </c>
      <c r="E78">
        <v>0</v>
      </c>
      <c r="F78">
        <v>0</v>
      </c>
      <c r="G78">
        <v>0</v>
      </c>
      <c r="J78">
        <v>16</v>
      </c>
      <c r="M78" s="1">
        <v>74</v>
      </c>
      <c r="N78" t="str">
        <f t="shared" si="4"/>
        <v>Nässjö Affärsverk AB</v>
      </c>
      <c r="P78">
        <f t="shared" si="5"/>
        <v>42</v>
      </c>
      <c r="Q78" t="str">
        <f t="shared" si="6"/>
        <v/>
      </c>
      <c r="R78">
        <v>74</v>
      </c>
      <c r="S78" t="str">
        <f t="shared" si="7"/>
        <v/>
      </c>
    </row>
    <row r="79" spans="1:19" x14ac:dyDescent="0.35">
      <c r="A79">
        <v>75</v>
      </c>
      <c r="B79" t="s">
        <v>51</v>
      </c>
      <c r="C79" t="s">
        <v>53</v>
      </c>
      <c r="D79">
        <v>7.3373599999999997E-2</v>
      </c>
      <c r="E79">
        <v>137.07</v>
      </c>
      <c r="F79">
        <v>4.4728000000000003</v>
      </c>
      <c r="G79">
        <v>2.3436800000000001E-2</v>
      </c>
      <c r="J79">
        <v>16</v>
      </c>
      <c r="M79" s="1">
        <v>75</v>
      </c>
      <c r="N79" t="str">
        <f t="shared" si="4"/>
        <v>Olofströms Kraft AB</v>
      </c>
      <c r="P79">
        <f t="shared" si="5"/>
        <v>42</v>
      </c>
      <c r="Q79" t="str">
        <f t="shared" si="6"/>
        <v/>
      </c>
      <c r="R79">
        <v>75</v>
      </c>
      <c r="S79" t="str">
        <f t="shared" si="7"/>
        <v/>
      </c>
    </row>
    <row r="80" spans="1:19" x14ac:dyDescent="0.35">
      <c r="A80">
        <v>76</v>
      </c>
      <c r="B80" t="s">
        <v>51</v>
      </c>
      <c r="C80" t="s">
        <v>58</v>
      </c>
      <c r="D80">
        <v>7.4364799999999995E-2</v>
      </c>
      <c r="E80">
        <v>0.98090299999999997</v>
      </c>
      <c r="F80">
        <v>10.6416</v>
      </c>
      <c r="G80">
        <v>0</v>
      </c>
      <c r="J80">
        <v>16</v>
      </c>
      <c r="M80" s="1">
        <v>76</v>
      </c>
      <c r="N80" t="str">
        <f t="shared" si="4"/>
        <v>Oskarshamn Energi AB</v>
      </c>
      <c r="P80">
        <f t="shared" si="5"/>
        <v>42</v>
      </c>
      <c r="Q80" t="str">
        <f t="shared" si="6"/>
        <v/>
      </c>
      <c r="R80">
        <v>76</v>
      </c>
      <c r="S80" t="str">
        <f t="shared" si="7"/>
        <v/>
      </c>
    </row>
    <row r="81" spans="1:19" x14ac:dyDescent="0.35">
      <c r="A81">
        <v>77</v>
      </c>
      <c r="B81" t="s">
        <v>51</v>
      </c>
      <c r="C81" t="s">
        <v>61</v>
      </c>
      <c r="D81">
        <v>0.69864999999999999</v>
      </c>
      <c r="E81">
        <v>2.31892E-2</v>
      </c>
      <c r="F81">
        <v>0.18129700000000001</v>
      </c>
      <c r="G81">
        <v>0</v>
      </c>
      <c r="J81">
        <v>16</v>
      </c>
      <c r="M81" s="1">
        <v>77</v>
      </c>
      <c r="N81" t="str">
        <f t="shared" si="4"/>
        <v>Oxelö Energi AB</v>
      </c>
      <c r="P81">
        <f t="shared" si="5"/>
        <v>42</v>
      </c>
      <c r="Q81" t="str">
        <f t="shared" si="6"/>
        <v/>
      </c>
      <c r="R81">
        <v>77</v>
      </c>
      <c r="S81" t="str">
        <f t="shared" si="7"/>
        <v/>
      </c>
    </row>
    <row r="82" spans="1:19" x14ac:dyDescent="0.35">
      <c r="A82">
        <v>78</v>
      </c>
      <c r="B82" t="s">
        <v>51</v>
      </c>
      <c r="C82" t="s">
        <v>54</v>
      </c>
      <c r="D82">
        <v>3.7379299999999997E-2</v>
      </c>
      <c r="E82">
        <v>3.6084000000000001</v>
      </c>
      <c r="F82">
        <v>5.8479400000000004</v>
      </c>
      <c r="G82">
        <v>1.51582E-3</v>
      </c>
      <c r="J82">
        <v>16</v>
      </c>
      <c r="M82" s="1">
        <v>78</v>
      </c>
      <c r="N82" t="str">
        <f t="shared" si="4"/>
        <v>Partille Energi AB</v>
      </c>
      <c r="P82">
        <f t="shared" si="5"/>
        <v>42</v>
      </c>
      <c r="Q82" t="str">
        <f t="shared" si="6"/>
        <v/>
      </c>
      <c r="R82">
        <v>78</v>
      </c>
      <c r="S82" t="str">
        <f t="shared" si="7"/>
        <v/>
      </c>
    </row>
    <row r="83" spans="1:19" x14ac:dyDescent="0.35">
      <c r="A83">
        <v>79</v>
      </c>
      <c r="B83" t="s">
        <v>51</v>
      </c>
      <c r="C83" t="s">
        <v>60</v>
      </c>
      <c r="D83">
        <v>2.7490400000000002E-2</v>
      </c>
      <c r="E83">
        <v>0</v>
      </c>
      <c r="F83">
        <v>0</v>
      </c>
      <c r="G83">
        <v>0</v>
      </c>
      <c r="J83">
        <v>16</v>
      </c>
      <c r="M83" s="1">
        <v>79</v>
      </c>
      <c r="N83" t="str">
        <f t="shared" si="4"/>
        <v>Perstorps Fjärrvärme AB</v>
      </c>
      <c r="P83">
        <f t="shared" si="5"/>
        <v>42</v>
      </c>
      <c r="Q83" t="str">
        <f t="shared" si="6"/>
        <v/>
      </c>
      <c r="R83">
        <v>79</v>
      </c>
      <c r="S83" t="str">
        <f t="shared" si="7"/>
        <v/>
      </c>
    </row>
    <row r="84" spans="1:19" x14ac:dyDescent="0.35">
      <c r="A84">
        <v>80</v>
      </c>
      <c r="B84" t="s">
        <v>51</v>
      </c>
      <c r="C84" t="s">
        <v>55</v>
      </c>
      <c r="D84">
        <v>4.6972300000000002E-2</v>
      </c>
      <c r="E84">
        <v>5.3769999999999998</v>
      </c>
      <c r="F84">
        <v>8.2358100000000007</v>
      </c>
      <c r="G84">
        <v>3.2930799999999999E-3</v>
      </c>
      <c r="J84">
        <v>16</v>
      </c>
      <c r="M84" s="1">
        <v>80</v>
      </c>
      <c r="N84" t="str">
        <f t="shared" si="4"/>
        <v>PiteEnergi AB</v>
      </c>
      <c r="P84">
        <f t="shared" si="5"/>
        <v>42</v>
      </c>
      <c r="Q84" t="str">
        <f t="shared" si="6"/>
        <v/>
      </c>
      <c r="R84">
        <v>80</v>
      </c>
      <c r="S84" t="str">
        <f t="shared" si="7"/>
        <v/>
      </c>
    </row>
    <row r="85" spans="1:19" x14ac:dyDescent="0.35">
      <c r="A85">
        <v>81</v>
      </c>
      <c r="B85" t="s">
        <v>66</v>
      </c>
      <c r="C85" t="s">
        <v>67</v>
      </c>
      <c r="D85">
        <v>0.109329</v>
      </c>
      <c r="E85">
        <v>143.494</v>
      </c>
      <c r="F85">
        <v>5.5342799999999999</v>
      </c>
      <c r="G85">
        <v>0</v>
      </c>
      <c r="J85">
        <v>17</v>
      </c>
      <c r="M85" s="1">
        <v>81</v>
      </c>
      <c r="N85" t="str">
        <f t="shared" si="4"/>
        <v>Ronneby Miljö och Teknik AB</v>
      </c>
      <c r="P85">
        <f t="shared" si="5"/>
        <v>42</v>
      </c>
      <c r="Q85" t="str">
        <f t="shared" si="6"/>
        <v/>
      </c>
      <c r="R85">
        <v>81</v>
      </c>
      <c r="S85" t="str">
        <f t="shared" si="7"/>
        <v/>
      </c>
    </row>
    <row r="86" spans="1:19" x14ac:dyDescent="0.35">
      <c r="A86">
        <v>82</v>
      </c>
      <c r="B86" t="s">
        <v>66</v>
      </c>
      <c r="C86" t="s">
        <v>68</v>
      </c>
      <c r="D86">
        <v>0.100533</v>
      </c>
      <c r="E86">
        <v>6.66</v>
      </c>
      <c r="F86">
        <v>13.17</v>
      </c>
      <c r="G86">
        <v>0</v>
      </c>
      <c r="J86">
        <v>17</v>
      </c>
      <c r="M86" s="1">
        <v>82</v>
      </c>
      <c r="N86" t="str">
        <f t="shared" si="4"/>
        <v>Sala-Heby Energi AB</v>
      </c>
      <c r="P86">
        <f t="shared" si="5"/>
        <v>42</v>
      </c>
      <c r="Q86" t="str">
        <f t="shared" si="6"/>
        <v/>
      </c>
      <c r="R86">
        <v>82</v>
      </c>
      <c r="S86" t="str">
        <f t="shared" si="7"/>
        <v/>
      </c>
    </row>
    <row r="87" spans="1:19" x14ac:dyDescent="0.35">
      <c r="A87">
        <v>83</v>
      </c>
      <c r="B87" t="s">
        <v>66</v>
      </c>
      <c r="C87" t="s">
        <v>69</v>
      </c>
      <c r="D87">
        <v>8.7582400000000005E-2</v>
      </c>
      <c r="E87">
        <v>6.4330800000000004</v>
      </c>
      <c r="F87">
        <v>12.4671</v>
      </c>
      <c r="G87">
        <v>0</v>
      </c>
      <c r="J87">
        <v>17</v>
      </c>
      <c r="M87" s="1">
        <v>83</v>
      </c>
      <c r="N87" t="str">
        <f t="shared" si="4"/>
        <v>Sandviken Energi AB</v>
      </c>
      <c r="P87">
        <f t="shared" si="5"/>
        <v>42</v>
      </c>
      <c r="Q87" t="str">
        <f t="shared" si="6"/>
        <v/>
      </c>
      <c r="R87">
        <v>83</v>
      </c>
      <c r="S87" t="str">
        <f t="shared" si="7"/>
        <v/>
      </c>
    </row>
    <row r="88" spans="1:19" x14ac:dyDescent="0.35">
      <c r="A88">
        <v>84</v>
      </c>
      <c r="B88" t="s">
        <v>70</v>
      </c>
      <c r="C88" t="s">
        <v>71</v>
      </c>
      <c r="D88">
        <v>7.6949600000000007E-2</v>
      </c>
      <c r="E88">
        <v>7.0509599999999999</v>
      </c>
      <c r="F88">
        <v>8.6968599999999991</v>
      </c>
      <c r="G88">
        <v>6.8390600000000001E-3</v>
      </c>
      <c r="J88">
        <v>18</v>
      </c>
      <c r="M88" s="1">
        <v>84</v>
      </c>
      <c r="N88" t="str">
        <f t="shared" si="4"/>
        <v>Skara Energi AB</v>
      </c>
      <c r="P88">
        <f t="shared" si="5"/>
        <v>42</v>
      </c>
      <c r="Q88" t="str">
        <f t="shared" si="6"/>
        <v/>
      </c>
      <c r="R88">
        <v>84</v>
      </c>
      <c r="S88" t="str">
        <f t="shared" si="7"/>
        <v/>
      </c>
    </row>
    <row r="89" spans="1:19" x14ac:dyDescent="0.35">
      <c r="A89">
        <v>85</v>
      </c>
      <c r="B89" t="s">
        <v>72</v>
      </c>
      <c r="C89" t="s">
        <v>73</v>
      </c>
      <c r="D89">
        <v>0.104378</v>
      </c>
      <c r="E89">
        <v>11.355600000000001</v>
      </c>
      <c r="F89">
        <v>8.5084999999999997</v>
      </c>
      <c r="G89">
        <v>1.8216799999999998E-2</v>
      </c>
      <c r="J89">
        <v>19</v>
      </c>
      <c r="M89" s="1">
        <v>85</v>
      </c>
      <c r="N89" t="str">
        <f t="shared" si="4"/>
        <v>Skellefteå Kraft AB</v>
      </c>
      <c r="P89">
        <f t="shared" si="5"/>
        <v>42</v>
      </c>
      <c r="Q89" t="str">
        <f t="shared" si="6"/>
        <v/>
      </c>
      <c r="R89">
        <v>85</v>
      </c>
      <c r="S89" t="str">
        <f t="shared" si="7"/>
        <v/>
      </c>
    </row>
    <row r="90" spans="1:19" x14ac:dyDescent="0.35">
      <c r="A90">
        <v>86</v>
      </c>
      <c r="B90" t="s">
        <v>120</v>
      </c>
      <c r="C90" t="s">
        <v>121</v>
      </c>
      <c r="D90">
        <v>3.5539800000000003E-2</v>
      </c>
      <c r="E90">
        <v>6.6885300000000001</v>
      </c>
      <c r="F90">
        <v>5.9665499999999998</v>
      </c>
      <c r="G90">
        <v>8.05406E-3</v>
      </c>
      <c r="J90">
        <v>20</v>
      </c>
      <c r="M90" s="1">
        <v>86</v>
      </c>
      <c r="N90" t="str">
        <f t="shared" si="4"/>
        <v>Skövde Energi AB</v>
      </c>
      <c r="P90">
        <f t="shared" si="5"/>
        <v>42</v>
      </c>
      <c r="Q90" t="str">
        <f t="shared" si="6"/>
        <v/>
      </c>
      <c r="R90">
        <v>86</v>
      </c>
      <c r="S90" t="str">
        <f t="shared" si="7"/>
        <v/>
      </c>
    </row>
    <row r="91" spans="1:19" x14ac:dyDescent="0.35">
      <c r="A91">
        <v>87</v>
      </c>
      <c r="B91" t="s">
        <v>120</v>
      </c>
      <c r="C91" t="s">
        <v>122</v>
      </c>
      <c r="D91">
        <v>0.27221800000000002</v>
      </c>
      <c r="E91">
        <v>40.841799999999999</v>
      </c>
      <c r="F91">
        <v>18.664200000000001</v>
      </c>
      <c r="G91">
        <v>0.104364</v>
      </c>
      <c r="J91">
        <v>20</v>
      </c>
      <c r="M91" s="1">
        <v>87</v>
      </c>
      <c r="N91" t="str">
        <f t="shared" si="4"/>
        <v>Smedjebacken Energi AB</v>
      </c>
      <c r="P91">
        <f t="shared" si="5"/>
        <v>42</v>
      </c>
      <c r="Q91" t="str">
        <f t="shared" si="6"/>
        <v/>
      </c>
      <c r="R91">
        <v>87</v>
      </c>
      <c r="S91" t="str">
        <f t="shared" si="7"/>
        <v/>
      </c>
    </row>
    <row r="92" spans="1:19" x14ac:dyDescent="0.35">
      <c r="A92">
        <v>88</v>
      </c>
      <c r="B92" t="s">
        <v>120</v>
      </c>
      <c r="C92" t="s">
        <v>123</v>
      </c>
      <c r="D92">
        <v>0.110162</v>
      </c>
      <c r="E92">
        <v>4.3181000000000003</v>
      </c>
      <c r="F92">
        <v>13.36</v>
      </c>
      <c r="G92">
        <v>0</v>
      </c>
      <c r="J92">
        <v>20</v>
      </c>
      <c r="M92" s="1">
        <v>88</v>
      </c>
      <c r="N92" t="str">
        <f t="shared" si="4"/>
        <v>Sollentuna Energi &amp; Miljö AB</v>
      </c>
      <c r="P92">
        <f t="shared" si="5"/>
        <v>42</v>
      </c>
      <c r="Q92" t="str">
        <f t="shared" si="6"/>
        <v/>
      </c>
      <c r="R92">
        <v>88</v>
      </c>
      <c r="S92" t="str">
        <f t="shared" si="7"/>
        <v/>
      </c>
    </row>
    <row r="93" spans="1:19" x14ac:dyDescent="0.35">
      <c r="A93">
        <v>89</v>
      </c>
      <c r="B93" t="s">
        <v>128</v>
      </c>
      <c r="C93" t="s">
        <v>129</v>
      </c>
      <c r="D93">
        <v>4.9671699999999999E-2</v>
      </c>
      <c r="E93">
        <v>4.6632600000000002</v>
      </c>
      <c r="F93">
        <v>8.7982300000000002</v>
      </c>
      <c r="G93">
        <v>1.72683E-4</v>
      </c>
      <c r="J93">
        <v>21</v>
      </c>
      <c r="M93" s="1">
        <v>89</v>
      </c>
      <c r="N93" t="str">
        <f t="shared" si="4"/>
        <v>Solör Bioenergi Agrovärme AB</v>
      </c>
      <c r="P93">
        <f t="shared" si="5"/>
        <v>42</v>
      </c>
      <c r="Q93" t="str">
        <f t="shared" si="6"/>
        <v/>
      </c>
      <c r="R93">
        <v>89</v>
      </c>
      <c r="S93" t="str">
        <f t="shared" si="7"/>
        <v/>
      </c>
    </row>
    <row r="94" spans="1:19" x14ac:dyDescent="0.35">
      <c r="A94">
        <v>90</v>
      </c>
      <c r="B94" t="s">
        <v>128</v>
      </c>
      <c r="C94" t="s">
        <v>130</v>
      </c>
      <c r="D94">
        <v>0.16386200000000001</v>
      </c>
      <c r="E94">
        <v>10.933199999999999</v>
      </c>
      <c r="F94">
        <v>17.499600000000001</v>
      </c>
      <c r="G94">
        <v>1.8050500000000001E-2</v>
      </c>
      <c r="J94">
        <v>21</v>
      </c>
      <c r="M94" s="1">
        <v>90</v>
      </c>
      <c r="N94" t="str">
        <f t="shared" si="4"/>
        <v>Solör Bioenergi Falköping AB</v>
      </c>
      <c r="P94">
        <f t="shared" si="5"/>
        <v>42</v>
      </c>
      <c r="Q94" t="str">
        <f t="shared" si="6"/>
        <v/>
      </c>
      <c r="R94">
        <v>90</v>
      </c>
      <c r="S94" t="str">
        <f t="shared" si="7"/>
        <v/>
      </c>
    </row>
    <row r="95" spans="1:19" x14ac:dyDescent="0.35">
      <c r="A95">
        <v>91</v>
      </c>
      <c r="B95" t="s">
        <v>128</v>
      </c>
      <c r="C95" t="s">
        <v>131</v>
      </c>
      <c r="D95">
        <v>0.17316500000000001</v>
      </c>
      <c r="E95">
        <v>8.6013599999999997</v>
      </c>
      <c r="F95">
        <v>17.943999999999999</v>
      </c>
      <c r="G95">
        <v>1.0413800000000001E-2</v>
      </c>
      <c r="J95">
        <v>21</v>
      </c>
      <c r="M95" s="1">
        <v>91</v>
      </c>
      <c r="N95" t="str">
        <f t="shared" si="4"/>
        <v>Solör Bioenergi Fjärrvärme AB</v>
      </c>
      <c r="P95">
        <f t="shared" si="5"/>
        <v>42</v>
      </c>
      <c r="Q95" t="str">
        <f t="shared" si="6"/>
        <v/>
      </c>
      <c r="R95">
        <v>91</v>
      </c>
      <c r="S95" t="str">
        <f t="shared" si="7"/>
        <v/>
      </c>
    </row>
    <row r="96" spans="1:19" x14ac:dyDescent="0.35">
      <c r="A96">
        <v>92</v>
      </c>
      <c r="B96" t="s">
        <v>132</v>
      </c>
      <c r="C96" t="s">
        <v>133</v>
      </c>
      <c r="D96">
        <v>0.17390900000000001</v>
      </c>
      <c r="E96">
        <v>9.13706</v>
      </c>
      <c r="F96">
        <v>18.0305</v>
      </c>
      <c r="G96">
        <v>1.1764699999999999E-2</v>
      </c>
      <c r="J96">
        <v>22</v>
      </c>
      <c r="M96" s="1">
        <v>92</v>
      </c>
      <c r="N96" t="str">
        <f t="shared" si="4"/>
        <v>Solör Bioenergi Strängnäs AB</v>
      </c>
      <c r="P96">
        <f t="shared" si="5"/>
        <v>42</v>
      </c>
      <c r="Q96" t="str">
        <f t="shared" si="6"/>
        <v/>
      </c>
      <c r="R96">
        <v>92</v>
      </c>
      <c r="S96" t="str">
        <f t="shared" si="7"/>
        <v/>
      </c>
    </row>
    <row r="97" spans="1:19" x14ac:dyDescent="0.35">
      <c r="A97">
        <v>93</v>
      </c>
      <c r="B97" t="s">
        <v>132</v>
      </c>
      <c r="C97" t="s">
        <v>134</v>
      </c>
      <c r="D97">
        <v>4.8487200000000001E-2</v>
      </c>
      <c r="E97">
        <v>6.4244300000000001</v>
      </c>
      <c r="F97">
        <v>5.9150700000000001</v>
      </c>
      <c r="G97">
        <v>1.0715499999999999E-2</v>
      </c>
      <c r="J97">
        <v>22</v>
      </c>
      <c r="M97" s="1">
        <v>93</v>
      </c>
      <c r="N97" t="str">
        <f t="shared" si="4"/>
        <v>Statkraft Värme AB</v>
      </c>
      <c r="P97">
        <f t="shared" si="5"/>
        <v>42</v>
      </c>
      <c r="Q97" t="str">
        <f t="shared" si="6"/>
        <v/>
      </c>
      <c r="R97">
        <v>93</v>
      </c>
      <c r="S97" t="str">
        <f t="shared" si="7"/>
        <v/>
      </c>
    </row>
    <row r="98" spans="1:19" x14ac:dyDescent="0.35">
      <c r="A98">
        <v>94</v>
      </c>
      <c r="B98" t="s">
        <v>132</v>
      </c>
      <c r="C98" t="s">
        <v>135</v>
      </c>
      <c r="D98">
        <v>0.14953</v>
      </c>
      <c r="E98">
        <v>4.8920899999999996</v>
      </c>
      <c r="F98">
        <v>17.122299999999999</v>
      </c>
      <c r="G98">
        <v>0</v>
      </c>
      <c r="J98">
        <v>22</v>
      </c>
      <c r="M98" s="1">
        <v>94</v>
      </c>
      <c r="N98" t="str">
        <f t="shared" si="4"/>
        <v>Stenungsunds Energi och Miljö AB</v>
      </c>
      <c r="P98">
        <f t="shared" si="5"/>
        <v>42</v>
      </c>
      <c r="Q98" t="str">
        <f t="shared" si="6"/>
        <v/>
      </c>
      <c r="R98">
        <v>94</v>
      </c>
      <c r="S98" t="str">
        <f t="shared" si="7"/>
        <v/>
      </c>
    </row>
    <row r="99" spans="1:19" x14ac:dyDescent="0.35">
      <c r="A99">
        <v>95</v>
      </c>
      <c r="B99" t="s">
        <v>132</v>
      </c>
      <c r="C99" t="s">
        <v>137</v>
      </c>
      <c r="D99">
        <v>0.34125899999999998</v>
      </c>
      <c r="E99">
        <v>9.8666699999999992</v>
      </c>
      <c r="F99">
        <v>34.533299999999997</v>
      </c>
      <c r="G99">
        <v>0</v>
      </c>
      <c r="J99">
        <v>22</v>
      </c>
      <c r="M99" s="1">
        <v>95</v>
      </c>
      <c r="N99" t="str">
        <f t="shared" si="4"/>
        <v>Stockholm Exergi AB</v>
      </c>
      <c r="P99">
        <f t="shared" si="5"/>
        <v>42</v>
      </c>
      <c r="Q99" t="str">
        <f t="shared" si="6"/>
        <v/>
      </c>
      <c r="R99">
        <v>95</v>
      </c>
      <c r="S99" t="str">
        <f t="shared" si="7"/>
        <v/>
      </c>
    </row>
    <row r="100" spans="1:19" x14ac:dyDescent="0.35">
      <c r="A100">
        <v>96</v>
      </c>
      <c r="B100" t="s">
        <v>132</v>
      </c>
      <c r="C100" t="s">
        <v>136</v>
      </c>
      <c r="D100">
        <v>0.18354599999999999</v>
      </c>
      <c r="E100">
        <v>9.6855899999999995</v>
      </c>
      <c r="F100">
        <v>17.8996</v>
      </c>
      <c r="G100">
        <v>1.35295E-2</v>
      </c>
      <c r="J100">
        <v>22</v>
      </c>
      <c r="M100" s="1">
        <v>96</v>
      </c>
      <c r="N100" t="str">
        <f t="shared" si="4"/>
        <v>Strömsunds energi AB</v>
      </c>
      <c r="P100">
        <f t="shared" si="5"/>
        <v>42</v>
      </c>
      <c r="Q100" t="str">
        <f t="shared" si="6"/>
        <v/>
      </c>
      <c r="R100">
        <v>96</v>
      </c>
      <c r="S100" t="str">
        <f t="shared" si="7"/>
        <v/>
      </c>
    </row>
    <row r="101" spans="1:19" x14ac:dyDescent="0.35">
      <c r="A101">
        <v>97</v>
      </c>
      <c r="B101" t="s">
        <v>138</v>
      </c>
      <c r="C101" t="s">
        <v>139</v>
      </c>
      <c r="D101">
        <v>0.12692100000000001</v>
      </c>
      <c r="E101">
        <v>89.115200000000002</v>
      </c>
      <c r="F101">
        <v>9.3886800000000008</v>
      </c>
      <c r="G101">
        <v>2.25398E-4</v>
      </c>
      <c r="J101">
        <v>23</v>
      </c>
      <c r="M101" s="1">
        <v>97</v>
      </c>
      <c r="N101" t="str">
        <f t="shared" si="4"/>
        <v>Sundsvall Energi AB</v>
      </c>
      <c r="P101">
        <f t="shared" si="5"/>
        <v>42</v>
      </c>
      <c r="Q101" t="str">
        <f t="shared" si="6"/>
        <v/>
      </c>
      <c r="R101">
        <v>97</v>
      </c>
      <c r="S101" t="str">
        <f t="shared" si="7"/>
        <v/>
      </c>
    </row>
    <row r="102" spans="1:19" x14ac:dyDescent="0.35">
      <c r="A102">
        <v>98</v>
      </c>
      <c r="B102" t="s">
        <v>150</v>
      </c>
      <c r="C102" t="s">
        <v>151</v>
      </c>
      <c r="D102">
        <v>4.4359299999999997E-2</v>
      </c>
      <c r="E102">
        <v>4.3909799999999999</v>
      </c>
      <c r="F102">
        <v>7.4116299999999997</v>
      </c>
      <c r="G102">
        <v>7.8376900000000002E-4</v>
      </c>
      <c r="J102">
        <v>24</v>
      </c>
      <c r="M102" s="1">
        <v>98</v>
      </c>
      <c r="N102" t="str">
        <f t="shared" si="4"/>
        <v>Söderhamn Nära AB</v>
      </c>
      <c r="P102">
        <f t="shared" si="5"/>
        <v>42</v>
      </c>
      <c r="Q102" t="str">
        <f t="shared" si="6"/>
        <v/>
      </c>
      <c r="R102">
        <v>98</v>
      </c>
      <c r="S102" t="str">
        <f t="shared" si="7"/>
        <v/>
      </c>
    </row>
    <row r="103" spans="1:19" x14ac:dyDescent="0.35">
      <c r="A103">
        <v>99</v>
      </c>
      <c r="B103" t="s">
        <v>150</v>
      </c>
      <c r="C103" t="s">
        <v>152</v>
      </c>
      <c r="D103">
        <v>0.134801</v>
      </c>
      <c r="E103">
        <v>27.053100000000001</v>
      </c>
      <c r="F103">
        <v>9.9604599999999994</v>
      </c>
      <c r="G103">
        <v>3.4396799999999998E-2</v>
      </c>
      <c r="J103">
        <v>24</v>
      </c>
      <c r="M103" s="1">
        <v>99</v>
      </c>
      <c r="N103" t="str">
        <f t="shared" si="4"/>
        <v>Södertörns Fjärrvärme AB</v>
      </c>
      <c r="P103">
        <f t="shared" si="5"/>
        <v>42</v>
      </c>
      <c r="Q103" t="str">
        <f t="shared" si="6"/>
        <v/>
      </c>
      <c r="R103">
        <v>99</v>
      </c>
      <c r="S103" t="str">
        <f t="shared" si="7"/>
        <v/>
      </c>
    </row>
    <row r="104" spans="1:19" x14ac:dyDescent="0.35">
      <c r="A104">
        <v>100</v>
      </c>
      <c r="B104" t="s">
        <v>150</v>
      </c>
      <c r="C104" t="s">
        <v>153</v>
      </c>
      <c r="D104">
        <v>0.14882600000000001</v>
      </c>
      <c r="E104">
        <v>4.7149000000000001</v>
      </c>
      <c r="F104">
        <v>16.502199999999998</v>
      </c>
      <c r="G104">
        <v>0</v>
      </c>
      <c r="J104">
        <v>24</v>
      </c>
      <c r="M104" s="1">
        <v>100</v>
      </c>
      <c r="N104" t="str">
        <f t="shared" si="4"/>
        <v xml:space="preserve">Sölvesborgs Energi och Vatten AB  </v>
      </c>
      <c r="P104">
        <f t="shared" si="5"/>
        <v>42</v>
      </c>
      <c r="Q104" t="str">
        <f t="shared" si="6"/>
        <v/>
      </c>
      <c r="R104">
        <v>100</v>
      </c>
      <c r="S104" t="str">
        <f t="shared" si="7"/>
        <v/>
      </c>
    </row>
    <row r="105" spans="1:19" x14ac:dyDescent="0.35">
      <c r="A105">
        <v>101</v>
      </c>
      <c r="B105" t="s">
        <v>154</v>
      </c>
      <c r="C105" t="s">
        <v>155</v>
      </c>
      <c r="D105">
        <v>0.11273</v>
      </c>
      <c r="E105">
        <v>5.9032099999999996</v>
      </c>
      <c r="F105">
        <v>16.217099999999999</v>
      </c>
      <c r="G105">
        <v>0</v>
      </c>
      <c r="J105">
        <v>25</v>
      </c>
      <c r="M105" s="1">
        <v>101</v>
      </c>
      <c r="N105" t="str">
        <f t="shared" si="4"/>
        <v>Tekniska Verken i Linköping AB</v>
      </c>
      <c r="P105">
        <f t="shared" si="5"/>
        <v>42</v>
      </c>
      <c r="Q105" t="str">
        <f t="shared" si="6"/>
        <v/>
      </c>
      <c r="R105">
        <v>101</v>
      </c>
      <c r="S105" t="str">
        <f t="shared" si="7"/>
        <v/>
      </c>
    </row>
    <row r="106" spans="1:19" x14ac:dyDescent="0.35">
      <c r="A106">
        <v>102</v>
      </c>
      <c r="B106" t="s">
        <v>154</v>
      </c>
      <c r="C106" t="s">
        <v>156</v>
      </c>
      <c r="D106">
        <v>1.4937400000000001</v>
      </c>
      <c r="E106">
        <v>5.4306999999999999</v>
      </c>
      <c r="F106">
        <v>56.424300000000002</v>
      </c>
      <c r="G106">
        <v>0</v>
      </c>
      <c r="J106">
        <v>25</v>
      </c>
      <c r="M106" s="1">
        <v>102</v>
      </c>
      <c r="N106" t="str">
        <f t="shared" si="4"/>
        <v>Telge Nät AB</v>
      </c>
      <c r="P106">
        <f t="shared" si="5"/>
        <v>42</v>
      </c>
      <c r="Q106" t="str">
        <f t="shared" si="6"/>
        <v/>
      </c>
      <c r="R106">
        <v>102</v>
      </c>
      <c r="S106" t="str">
        <f t="shared" si="7"/>
        <v/>
      </c>
    </row>
    <row r="107" spans="1:19" x14ac:dyDescent="0.35">
      <c r="A107">
        <v>103</v>
      </c>
      <c r="B107" t="s">
        <v>154</v>
      </c>
      <c r="C107" t="s">
        <v>157</v>
      </c>
      <c r="D107">
        <v>2.48781E-2</v>
      </c>
      <c r="E107">
        <v>0.36113600000000001</v>
      </c>
      <c r="F107">
        <v>2.9377</v>
      </c>
      <c r="G107">
        <v>0</v>
      </c>
      <c r="J107">
        <v>25</v>
      </c>
      <c r="M107" s="1">
        <v>103</v>
      </c>
      <c r="N107" t="str">
        <f t="shared" si="4"/>
        <v>Tidaholms Energi AB</v>
      </c>
      <c r="P107">
        <f t="shared" si="5"/>
        <v>42</v>
      </c>
      <c r="Q107" t="str">
        <f t="shared" si="6"/>
        <v/>
      </c>
      <c r="R107">
        <v>103</v>
      </c>
      <c r="S107" t="str">
        <f t="shared" si="7"/>
        <v/>
      </c>
    </row>
    <row r="108" spans="1:19" x14ac:dyDescent="0.35">
      <c r="A108">
        <v>104</v>
      </c>
      <c r="B108" t="s">
        <v>154</v>
      </c>
      <c r="C108" t="s">
        <v>158</v>
      </c>
      <c r="D108">
        <v>0.13964799999999999</v>
      </c>
      <c r="E108">
        <v>3.2229999999999999</v>
      </c>
      <c r="F108">
        <v>5.7530000000000001</v>
      </c>
      <c r="G108">
        <v>0</v>
      </c>
      <c r="J108">
        <v>25</v>
      </c>
      <c r="M108" s="1">
        <v>104</v>
      </c>
      <c r="N108" t="str">
        <f t="shared" si="4"/>
        <v>Tierps Fjärrvärme AB</v>
      </c>
      <c r="P108">
        <f t="shared" si="5"/>
        <v>42</v>
      </c>
      <c r="Q108" t="str">
        <f t="shared" si="6"/>
        <v/>
      </c>
      <c r="R108">
        <v>104</v>
      </c>
      <c r="S108" t="str">
        <f t="shared" si="7"/>
        <v/>
      </c>
    </row>
    <row r="109" spans="1:19" x14ac:dyDescent="0.35">
      <c r="A109">
        <v>105</v>
      </c>
      <c r="B109" t="s">
        <v>159</v>
      </c>
      <c r="C109" t="s">
        <v>160</v>
      </c>
      <c r="D109">
        <v>0.153971</v>
      </c>
      <c r="E109">
        <v>13.332000000000001</v>
      </c>
      <c r="F109">
        <v>9.2263300000000008</v>
      </c>
      <c r="G109">
        <v>7.34719E-3</v>
      </c>
      <c r="J109">
        <v>26</v>
      </c>
      <c r="M109" s="1">
        <v>105</v>
      </c>
      <c r="N109" t="str">
        <f t="shared" si="4"/>
        <v>Torsnet AB</v>
      </c>
      <c r="P109">
        <f t="shared" si="5"/>
        <v>42</v>
      </c>
      <c r="Q109" t="str">
        <f t="shared" si="6"/>
        <v/>
      </c>
      <c r="R109">
        <v>105</v>
      </c>
      <c r="S109" t="str">
        <f t="shared" si="7"/>
        <v/>
      </c>
    </row>
    <row r="110" spans="1:19" x14ac:dyDescent="0.35">
      <c r="A110">
        <v>106</v>
      </c>
      <c r="B110" t="s">
        <v>159</v>
      </c>
      <c r="C110" t="s">
        <v>161</v>
      </c>
      <c r="D110">
        <v>0.127245</v>
      </c>
      <c r="E110">
        <v>4.53993</v>
      </c>
      <c r="F110">
        <v>8.4115699999999993</v>
      </c>
      <c r="G110">
        <v>0</v>
      </c>
      <c r="J110">
        <v>26</v>
      </c>
      <c r="M110" s="1">
        <v>106</v>
      </c>
      <c r="N110" t="str">
        <f t="shared" si="4"/>
        <v>Tranås Energi AB</v>
      </c>
      <c r="P110">
        <f t="shared" si="5"/>
        <v>42</v>
      </c>
      <c r="Q110" t="str">
        <f t="shared" si="6"/>
        <v/>
      </c>
      <c r="R110">
        <v>106</v>
      </c>
      <c r="S110" t="str">
        <f t="shared" si="7"/>
        <v/>
      </c>
    </row>
    <row r="111" spans="1:19" x14ac:dyDescent="0.35">
      <c r="A111">
        <v>107</v>
      </c>
      <c r="B111" t="s">
        <v>162</v>
      </c>
      <c r="C111" t="s">
        <v>163</v>
      </c>
      <c r="D111">
        <v>2.39814E-2</v>
      </c>
      <c r="E111">
        <v>2.7526999999999999</v>
      </c>
      <c r="F111">
        <v>3.2686099999999998</v>
      </c>
      <c r="G111">
        <v>1.8421799999999999E-3</v>
      </c>
      <c r="J111">
        <v>27</v>
      </c>
      <c r="M111" s="1">
        <v>107</v>
      </c>
      <c r="N111" t="str">
        <f t="shared" si="4"/>
        <v>Trelleborgs Energi AB</v>
      </c>
      <c r="P111">
        <f t="shared" si="5"/>
        <v>42</v>
      </c>
      <c r="Q111" t="str">
        <f t="shared" si="6"/>
        <v/>
      </c>
      <c r="R111">
        <v>107</v>
      </c>
      <c r="S111" t="str">
        <f t="shared" si="7"/>
        <v/>
      </c>
    </row>
    <row r="112" spans="1:19" x14ac:dyDescent="0.35">
      <c r="A112">
        <v>108</v>
      </c>
      <c r="B112" t="s">
        <v>164</v>
      </c>
      <c r="C112" t="s">
        <v>165</v>
      </c>
      <c r="D112">
        <v>0.38218999999999997</v>
      </c>
      <c r="E112">
        <v>70.771699999999996</v>
      </c>
      <c r="F112">
        <v>8.8412299999999995</v>
      </c>
      <c r="G112">
        <v>0.11688</v>
      </c>
      <c r="J112">
        <v>28</v>
      </c>
      <c r="M112" s="1">
        <v>108</v>
      </c>
      <c r="N112" t="str">
        <f t="shared" si="4"/>
        <v>Trollhättan Energi AB</v>
      </c>
      <c r="P112">
        <f t="shared" si="5"/>
        <v>42</v>
      </c>
      <c r="Q112" t="str">
        <f t="shared" si="6"/>
        <v/>
      </c>
      <c r="R112">
        <v>108</v>
      </c>
      <c r="S112" t="str">
        <f t="shared" si="7"/>
        <v/>
      </c>
    </row>
    <row r="113" spans="1:19" x14ac:dyDescent="0.35">
      <c r="A113">
        <v>109</v>
      </c>
      <c r="B113" t="s">
        <v>164</v>
      </c>
      <c r="C113" t="s">
        <v>170</v>
      </c>
      <c r="D113">
        <v>8.4781999999999996E-2</v>
      </c>
      <c r="E113">
        <v>3.6301899999999998</v>
      </c>
      <c r="F113">
        <v>6.5636000000000001</v>
      </c>
      <c r="G113">
        <v>0</v>
      </c>
      <c r="J113">
        <v>28</v>
      </c>
      <c r="M113" s="1">
        <v>109</v>
      </c>
      <c r="N113" t="str">
        <f t="shared" si="4"/>
        <v>Täby Miljövärme AB (TMAB)</v>
      </c>
      <c r="P113">
        <f t="shared" si="5"/>
        <v>42</v>
      </c>
      <c r="Q113" t="str">
        <f t="shared" si="6"/>
        <v/>
      </c>
      <c r="R113">
        <v>109</v>
      </c>
      <c r="S113" t="str">
        <f t="shared" si="7"/>
        <v/>
      </c>
    </row>
    <row r="114" spans="1:19" x14ac:dyDescent="0.35">
      <c r="A114">
        <v>110</v>
      </c>
      <c r="B114" t="s">
        <v>164</v>
      </c>
      <c r="C114" t="s">
        <v>166</v>
      </c>
      <c r="D114">
        <v>6.0368400000000003E-2</v>
      </c>
      <c r="E114">
        <v>3.1795499999999999</v>
      </c>
      <c r="F114">
        <v>5.5718800000000002</v>
      </c>
      <c r="G114">
        <v>0</v>
      </c>
      <c r="J114">
        <v>28</v>
      </c>
      <c r="M114" s="1">
        <v>110</v>
      </c>
      <c r="N114" t="str">
        <f t="shared" si="4"/>
        <v>Uddevalla Energi AB</v>
      </c>
      <c r="P114">
        <f t="shared" si="5"/>
        <v>42</v>
      </c>
      <c r="Q114" t="str">
        <f t="shared" si="6"/>
        <v/>
      </c>
      <c r="R114">
        <v>110</v>
      </c>
      <c r="S114" t="str">
        <f t="shared" si="7"/>
        <v/>
      </c>
    </row>
    <row r="115" spans="1:19" x14ac:dyDescent="0.35">
      <c r="A115">
        <v>111</v>
      </c>
      <c r="B115" t="s">
        <v>171</v>
      </c>
      <c r="C115" t="s">
        <v>172</v>
      </c>
      <c r="D115">
        <v>0.112965</v>
      </c>
      <c r="E115">
        <v>16.6417</v>
      </c>
      <c r="F115">
        <v>8.7314500000000006</v>
      </c>
      <c r="G115">
        <v>3.4817300000000002E-2</v>
      </c>
      <c r="J115">
        <v>29</v>
      </c>
      <c r="M115" s="1">
        <v>111</v>
      </c>
      <c r="N115" t="str">
        <f t="shared" si="4"/>
        <v>Ulricehamns Energi AB</v>
      </c>
      <c r="P115">
        <f t="shared" si="5"/>
        <v>42</v>
      </c>
      <c r="Q115" t="str">
        <f t="shared" si="6"/>
        <v/>
      </c>
      <c r="R115">
        <v>111</v>
      </c>
      <c r="S115" t="str">
        <f t="shared" si="7"/>
        <v/>
      </c>
    </row>
    <row r="116" spans="1:19" x14ac:dyDescent="0.35">
      <c r="A116">
        <v>112</v>
      </c>
      <c r="B116" t="s">
        <v>171</v>
      </c>
      <c r="C116" t="s">
        <v>173</v>
      </c>
      <c r="D116">
        <v>3.1707199999999998E-2</v>
      </c>
      <c r="E116">
        <v>3.18268</v>
      </c>
      <c r="F116">
        <v>2.32165</v>
      </c>
      <c r="G116">
        <v>6.99301E-3</v>
      </c>
      <c r="J116">
        <v>29</v>
      </c>
      <c r="M116" s="1">
        <v>112</v>
      </c>
      <c r="N116" t="str">
        <f t="shared" si="4"/>
        <v>Umeå Energi AB</v>
      </c>
      <c r="P116">
        <f t="shared" si="5"/>
        <v>42</v>
      </c>
      <c r="Q116" t="str">
        <f t="shared" si="6"/>
        <v/>
      </c>
      <c r="R116">
        <v>112</v>
      </c>
      <c r="S116" t="str">
        <f t="shared" si="7"/>
        <v/>
      </c>
    </row>
    <row r="117" spans="1:19" x14ac:dyDescent="0.35">
      <c r="A117">
        <v>113</v>
      </c>
      <c r="B117" t="s">
        <v>174</v>
      </c>
      <c r="C117" t="s">
        <v>176</v>
      </c>
      <c r="D117">
        <v>0.20172200000000001</v>
      </c>
      <c r="E117">
        <v>19.781700000000001</v>
      </c>
      <c r="F117">
        <v>15.425000000000001</v>
      </c>
      <c r="G117">
        <v>1.44966E-2</v>
      </c>
      <c r="J117">
        <v>30</v>
      </c>
      <c r="M117" s="1">
        <v>113</v>
      </c>
      <c r="N117" t="str">
        <f t="shared" si="4"/>
        <v>Vaggeryds Energi AB</v>
      </c>
      <c r="P117">
        <f t="shared" si="5"/>
        <v>42</v>
      </c>
      <c r="Q117" t="str">
        <f t="shared" si="6"/>
        <v/>
      </c>
      <c r="R117">
        <v>113</v>
      </c>
      <c r="S117" t="str">
        <f t="shared" si="7"/>
        <v/>
      </c>
    </row>
    <row r="118" spans="1:19" x14ac:dyDescent="0.35">
      <c r="A118">
        <v>114</v>
      </c>
      <c r="B118" t="s">
        <v>174</v>
      </c>
      <c r="C118" t="s">
        <v>175</v>
      </c>
      <c r="D118">
        <v>6.1789900000000002E-2</v>
      </c>
      <c r="E118">
        <v>14.038399999999999</v>
      </c>
      <c r="F118">
        <v>7.3151799999999998</v>
      </c>
      <c r="G118">
        <v>0</v>
      </c>
      <c r="J118">
        <v>30</v>
      </c>
      <c r="M118" s="1">
        <v>114</v>
      </c>
      <c r="N118" t="str">
        <f t="shared" si="4"/>
        <v>Vara Energi Värme AB</v>
      </c>
      <c r="P118">
        <f t="shared" si="5"/>
        <v>42</v>
      </c>
      <c r="Q118" t="str">
        <f t="shared" si="6"/>
        <v/>
      </c>
      <c r="R118">
        <v>114</v>
      </c>
      <c r="S118" t="str">
        <f t="shared" si="7"/>
        <v/>
      </c>
    </row>
    <row r="119" spans="1:19" x14ac:dyDescent="0.35">
      <c r="A119">
        <v>115</v>
      </c>
      <c r="B119" t="s">
        <v>507</v>
      </c>
      <c r="C119" t="s">
        <v>509</v>
      </c>
      <c r="D119">
        <v>0.15393299999999999</v>
      </c>
      <c r="E119">
        <v>31.921199999999999</v>
      </c>
      <c r="F119">
        <v>9.6078499999999991</v>
      </c>
      <c r="G119">
        <v>4.3604700000000003E-2</v>
      </c>
      <c r="J119">
        <v>31</v>
      </c>
      <c r="M119" s="1">
        <v>115</v>
      </c>
      <c r="N119" t="str">
        <f t="shared" si="4"/>
        <v>Varberg Energi AB</v>
      </c>
      <c r="P119">
        <f t="shared" si="5"/>
        <v>42</v>
      </c>
      <c r="Q119" t="str">
        <f t="shared" si="6"/>
        <v/>
      </c>
      <c r="R119">
        <v>115</v>
      </c>
      <c r="S119" t="str">
        <f t="shared" si="7"/>
        <v/>
      </c>
    </row>
    <row r="120" spans="1:19" x14ac:dyDescent="0.35">
      <c r="A120">
        <v>116</v>
      </c>
      <c r="B120" t="s">
        <v>507</v>
      </c>
      <c r="C120" t="s">
        <v>508</v>
      </c>
      <c r="D120">
        <v>0.21790699999999999</v>
      </c>
      <c r="E120">
        <v>42.146299999999997</v>
      </c>
      <c r="F120">
        <v>12.1447</v>
      </c>
      <c r="G120">
        <v>0.111833</v>
      </c>
      <c r="J120">
        <v>31</v>
      </c>
      <c r="M120" s="1">
        <v>116</v>
      </c>
      <c r="N120" t="str">
        <f t="shared" si="4"/>
        <v>Vattenfall AB</v>
      </c>
      <c r="P120">
        <f t="shared" si="5"/>
        <v>42</v>
      </c>
      <c r="Q120" t="str">
        <f t="shared" si="6"/>
        <v/>
      </c>
      <c r="R120">
        <v>116</v>
      </c>
      <c r="S120" t="str">
        <f t="shared" si="7"/>
        <v/>
      </c>
    </row>
    <row r="121" spans="1:19" x14ac:dyDescent="0.35">
      <c r="A121">
        <v>117</v>
      </c>
      <c r="B121" t="s">
        <v>507</v>
      </c>
      <c r="C121" t="s">
        <v>510</v>
      </c>
      <c r="D121">
        <v>0.51415900000000003</v>
      </c>
      <c r="E121">
        <v>102.053</v>
      </c>
      <c r="F121">
        <v>19.900700000000001</v>
      </c>
      <c r="G121">
        <v>0.26245400000000002</v>
      </c>
      <c r="J121">
        <v>31</v>
      </c>
      <c r="M121" s="1">
        <v>117</v>
      </c>
      <c r="N121" t="str">
        <f t="shared" si="4"/>
        <v>Vimmerby Energi &amp; Miljö AB</v>
      </c>
      <c r="P121">
        <f t="shared" si="5"/>
        <v>42</v>
      </c>
      <c r="Q121" t="str">
        <f t="shared" si="6"/>
        <v/>
      </c>
      <c r="R121">
        <v>117</v>
      </c>
      <c r="S121" t="str">
        <f t="shared" si="7"/>
        <v/>
      </c>
    </row>
    <row r="122" spans="1:19" x14ac:dyDescent="0.35">
      <c r="A122">
        <v>118</v>
      </c>
      <c r="B122" t="s">
        <v>177</v>
      </c>
      <c r="C122" t="s">
        <v>178</v>
      </c>
      <c r="D122">
        <v>0.14823500000000001</v>
      </c>
      <c r="E122">
        <v>152.47300000000001</v>
      </c>
      <c r="F122">
        <v>6.4059400000000002</v>
      </c>
      <c r="G122">
        <v>4.84886E-2</v>
      </c>
      <c r="J122">
        <v>32</v>
      </c>
      <c r="M122" s="1">
        <v>118</v>
      </c>
      <c r="N122" t="str">
        <f t="shared" si="4"/>
        <v>VänerEnergi AB</v>
      </c>
      <c r="P122">
        <f t="shared" si="5"/>
        <v>42</v>
      </c>
      <c r="Q122" t="str">
        <f t="shared" si="6"/>
        <v/>
      </c>
      <c r="R122">
        <v>118</v>
      </c>
      <c r="S122" t="str">
        <f t="shared" si="7"/>
        <v/>
      </c>
    </row>
    <row r="123" spans="1:19" x14ac:dyDescent="0.35">
      <c r="A123">
        <v>119</v>
      </c>
      <c r="B123" t="s">
        <v>177</v>
      </c>
      <c r="C123" t="s">
        <v>179</v>
      </c>
      <c r="D123">
        <v>7.2297899999999998E-2</v>
      </c>
      <c r="E123">
        <v>3.5755300000000001</v>
      </c>
      <c r="F123">
        <v>7.6081300000000001</v>
      </c>
      <c r="G123">
        <v>0</v>
      </c>
      <c r="J123">
        <v>32</v>
      </c>
      <c r="M123" s="1">
        <v>119</v>
      </c>
      <c r="N123" t="str">
        <f t="shared" si="4"/>
        <v>Värnamo Energi AB</v>
      </c>
      <c r="P123">
        <f t="shared" si="5"/>
        <v>42</v>
      </c>
      <c r="Q123" t="str">
        <f t="shared" si="6"/>
        <v/>
      </c>
      <c r="R123">
        <v>119</v>
      </c>
      <c r="S123" t="str">
        <f t="shared" si="7"/>
        <v/>
      </c>
    </row>
    <row r="124" spans="1:19" x14ac:dyDescent="0.35">
      <c r="A124">
        <v>120</v>
      </c>
      <c r="B124" t="s">
        <v>181</v>
      </c>
      <c r="C124" t="s">
        <v>182</v>
      </c>
      <c r="D124">
        <v>0.15879799999999999</v>
      </c>
      <c r="E124">
        <v>55.164299999999997</v>
      </c>
      <c r="F124">
        <v>8.3324099999999994</v>
      </c>
      <c r="G124">
        <v>1.8853100000000001E-2</v>
      </c>
      <c r="J124">
        <v>33</v>
      </c>
      <c r="M124" s="1">
        <v>120</v>
      </c>
      <c r="N124" t="str">
        <f t="shared" si="4"/>
        <v>Västerbergslagens Energi AB</v>
      </c>
      <c r="P124">
        <f t="shared" si="5"/>
        <v>42</v>
      </c>
      <c r="Q124" t="str">
        <f t="shared" si="6"/>
        <v/>
      </c>
      <c r="R124">
        <v>120</v>
      </c>
      <c r="S124" t="str">
        <f t="shared" si="7"/>
        <v/>
      </c>
    </row>
    <row r="125" spans="1:19" x14ac:dyDescent="0.35">
      <c r="A125">
        <v>121</v>
      </c>
      <c r="B125" t="s">
        <v>613</v>
      </c>
      <c r="C125" t="s">
        <v>615</v>
      </c>
      <c r="D125">
        <v>3.8908699999999997E-2</v>
      </c>
      <c r="E125">
        <v>4.9833100000000004</v>
      </c>
      <c r="F125">
        <v>8.85107</v>
      </c>
      <c r="G125">
        <v>9.2029300000000006E-9</v>
      </c>
      <c r="J125">
        <v>34</v>
      </c>
      <c r="M125" s="1">
        <v>121</v>
      </c>
      <c r="N125" t="str">
        <f t="shared" si="4"/>
        <v>Västervik Miljö &amp; Energi AB</v>
      </c>
      <c r="P125">
        <f t="shared" si="5"/>
        <v>42</v>
      </c>
      <c r="Q125" t="str">
        <f t="shared" si="6"/>
        <v/>
      </c>
      <c r="R125">
        <v>121</v>
      </c>
      <c r="S125" t="str">
        <f t="shared" si="7"/>
        <v/>
      </c>
    </row>
    <row r="126" spans="1:19" x14ac:dyDescent="0.35">
      <c r="A126">
        <v>122</v>
      </c>
      <c r="B126" t="s">
        <v>613</v>
      </c>
      <c r="C126" t="s">
        <v>614</v>
      </c>
      <c r="D126">
        <v>1.2818499999999999</v>
      </c>
      <c r="E126">
        <v>481.90100000000001</v>
      </c>
      <c r="F126">
        <v>48.502499999999998</v>
      </c>
      <c r="G126">
        <v>3.24873E-3</v>
      </c>
      <c r="J126">
        <v>34</v>
      </c>
      <c r="M126" s="1">
        <v>122</v>
      </c>
      <c r="N126" t="str">
        <f t="shared" si="4"/>
        <v>Västra Mälardalens Energi och Miljö AB</v>
      </c>
      <c r="P126">
        <f t="shared" si="5"/>
        <v>42</v>
      </c>
      <c r="Q126" t="str">
        <f t="shared" si="6"/>
        <v/>
      </c>
      <c r="R126">
        <v>122</v>
      </c>
      <c r="S126" t="str">
        <f t="shared" si="7"/>
        <v/>
      </c>
    </row>
    <row r="127" spans="1:19" x14ac:dyDescent="0.35">
      <c r="A127">
        <v>123</v>
      </c>
      <c r="B127" t="s">
        <v>183</v>
      </c>
      <c r="C127" t="s">
        <v>184</v>
      </c>
      <c r="D127">
        <v>0.115221</v>
      </c>
      <c r="E127">
        <v>14.208600000000001</v>
      </c>
      <c r="F127">
        <v>7.6614300000000002</v>
      </c>
      <c r="G127">
        <v>2.9588300000000001E-2</v>
      </c>
      <c r="J127">
        <v>35</v>
      </c>
      <c r="M127" s="1">
        <v>123</v>
      </c>
      <c r="N127" t="str">
        <f t="shared" si="4"/>
        <v>Växjö Energi AB</v>
      </c>
      <c r="P127">
        <f t="shared" si="5"/>
        <v>42</v>
      </c>
      <c r="Q127" t="str">
        <f t="shared" si="6"/>
        <v/>
      </c>
      <c r="R127">
        <v>123</v>
      </c>
      <c r="S127" t="str">
        <f t="shared" si="7"/>
        <v/>
      </c>
    </row>
    <row r="128" spans="1:19" x14ac:dyDescent="0.35">
      <c r="A128">
        <v>124</v>
      </c>
      <c r="B128" t="s">
        <v>183</v>
      </c>
      <c r="C128" t="s">
        <v>185</v>
      </c>
      <c r="D128">
        <v>7.7105699999999999E-2</v>
      </c>
      <c r="E128">
        <v>10.444599999999999</v>
      </c>
      <c r="F128">
        <v>9.7211400000000001</v>
      </c>
      <c r="G128">
        <v>1.39671E-2</v>
      </c>
      <c r="J128">
        <v>35</v>
      </c>
      <c r="M128" s="1">
        <v>124</v>
      </c>
      <c r="N128" t="str">
        <f t="shared" si="4"/>
        <v>Ystad Energi AB</v>
      </c>
      <c r="P128">
        <f t="shared" si="5"/>
        <v>42</v>
      </c>
      <c r="Q128" t="str">
        <f t="shared" si="6"/>
        <v/>
      </c>
      <c r="R128">
        <v>124</v>
      </c>
      <c r="S128" t="str">
        <f t="shared" si="7"/>
        <v/>
      </c>
    </row>
    <row r="129" spans="1:19" x14ac:dyDescent="0.35">
      <c r="A129">
        <v>125</v>
      </c>
      <c r="B129" t="s">
        <v>183</v>
      </c>
      <c r="C129" t="s">
        <v>186</v>
      </c>
      <c r="D129">
        <v>0.122934</v>
      </c>
      <c r="E129">
        <v>23.971900000000002</v>
      </c>
      <c r="F129">
        <v>10.9535</v>
      </c>
      <c r="G129">
        <v>2.7197699999999998E-2</v>
      </c>
      <c r="J129">
        <v>35</v>
      </c>
      <c r="M129" s="1">
        <v>125</v>
      </c>
      <c r="N129" t="str">
        <f t="shared" si="4"/>
        <v>Ånge Energi AB</v>
      </c>
      <c r="P129">
        <f t="shared" si="5"/>
        <v>42</v>
      </c>
      <c r="Q129" t="str">
        <f t="shared" si="6"/>
        <v/>
      </c>
      <c r="R129">
        <v>125</v>
      </c>
      <c r="S129" t="str">
        <f t="shared" si="7"/>
        <v/>
      </c>
    </row>
    <row r="130" spans="1:19" x14ac:dyDescent="0.35">
      <c r="A130">
        <v>126</v>
      </c>
      <c r="B130" t="s">
        <v>183</v>
      </c>
      <c r="C130" t="s">
        <v>187</v>
      </c>
      <c r="D130">
        <v>0.12504199999999999</v>
      </c>
      <c r="E130">
        <v>16.4268</v>
      </c>
      <c r="F130">
        <v>7.8232400000000002</v>
      </c>
      <c r="G130">
        <v>3.7063199999999998E-2</v>
      </c>
      <c r="J130">
        <v>35</v>
      </c>
      <c r="M130" s="1">
        <v>126</v>
      </c>
      <c r="N130" t="str">
        <f t="shared" si="4"/>
        <v>Åsele Energiverk AB</v>
      </c>
      <c r="P130">
        <f t="shared" si="5"/>
        <v>42</v>
      </c>
      <c r="Q130" t="str">
        <f t="shared" si="6"/>
        <v/>
      </c>
      <c r="R130">
        <v>126</v>
      </c>
      <c r="S130" t="str">
        <f t="shared" si="7"/>
        <v/>
      </c>
    </row>
    <row r="131" spans="1:19" x14ac:dyDescent="0.35">
      <c r="A131">
        <v>127</v>
      </c>
      <c r="B131" t="s">
        <v>188</v>
      </c>
      <c r="C131" t="s">
        <v>189</v>
      </c>
      <c r="D131">
        <v>6.8868299999999993E-2</v>
      </c>
      <c r="E131">
        <v>6.0540000000000003</v>
      </c>
      <c r="F131">
        <v>9.0546699999999998</v>
      </c>
      <c r="G131">
        <v>2.3129399999999999E-3</v>
      </c>
      <c r="J131">
        <v>36</v>
      </c>
      <c r="M131" s="1">
        <v>127</v>
      </c>
      <c r="N131" t="str">
        <f t="shared" si="4"/>
        <v>Öresundskraft AB</v>
      </c>
      <c r="P131">
        <f t="shared" si="5"/>
        <v>42</v>
      </c>
      <c r="Q131" t="str">
        <f t="shared" si="6"/>
        <v/>
      </c>
      <c r="R131">
        <v>127</v>
      </c>
      <c r="S131" t="str">
        <f t="shared" si="7"/>
        <v/>
      </c>
    </row>
    <row r="132" spans="1:19" x14ac:dyDescent="0.35">
      <c r="A132">
        <v>128</v>
      </c>
      <c r="B132" t="s">
        <v>190</v>
      </c>
      <c r="C132" t="s">
        <v>191</v>
      </c>
      <c r="D132">
        <v>0.12996199999999999</v>
      </c>
      <c r="E132">
        <v>40.281599999999997</v>
      </c>
      <c r="F132">
        <v>9.2311099999999993</v>
      </c>
      <c r="G132">
        <v>3.9542300000000004E-3</v>
      </c>
      <c r="J132">
        <v>37</v>
      </c>
      <c r="M132" s="1">
        <v>128</v>
      </c>
      <c r="N132" t="str">
        <f t="shared" si="4"/>
        <v>Örkelljunga Fjärrvärmeverk AB</v>
      </c>
      <c r="P132">
        <f t="shared" si="5"/>
        <v>42</v>
      </c>
      <c r="Q132" t="str">
        <f t="shared" si="6"/>
        <v/>
      </c>
      <c r="R132">
        <v>128</v>
      </c>
      <c r="S132" t="str">
        <f t="shared" si="7"/>
        <v/>
      </c>
    </row>
    <row r="133" spans="1:19" x14ac:dyDescent="0.35">
      <c r="A133">
        <v>129</v>
      </c>
      <c r="B133" t="s">
        <v>192</v>
      </c>
      <c r="C133" t="s">
        <v>193</v>
      </c>
      <c r="D133">
        <v>7.7425099999999997E-2</v>
      </c>
      <c r="E133">
        <v>99.9148</v>
      </c>
      <c r="F133">
        <v>5.3530699999999998</v>
      </c>
      <c r="G133">
        <v>0</v>
      </c>
      <c r="J133">
        <v>38</v>
      </c>
      <c r="M133" s="1">
        <v>129</v>
      </c>
      <c r="N133" t="str">
        <f t="shared" si="4"/>
        <v>Österlens Kraft AB</v>
      </c>
      <c r="P133">
        <f t="shared" si="5"/>
        <v>42</v>
      </c>
      <c r="Q133" t="str">
        <f t="shared" si="6"/>
        <v/>
      </c>
      <c r="R133">
        <v>129</v>
      </c>
      <c r="S133" t="str">
        <f t="shared" si="7"/>
        <v/>
      </c>
    </row>
    <row r="134" spans="1:19" x14ac:dyDescent="0.35">
      <c r="A134">
        <v>130</v>
      </c>
      <c r="B134" t="s">
        <v>192</v>
      </c>
      <c r="C134" t="s">
        <v>194</v>
      </c>
      <c r="D134">
        <v>0.128416</v>
      </c>
      <c r="E134">
        <v>6.1604999999999999</v>
      </c>
      <c r="F134">
        <v>13.3413</v>
      </c>
      <c r="G134">
        <v>0</v>
      </c>
      <c r="J134">
        <v>38</v>
      </c>
      <c r="M134" s="1">
        <v>130</v>
      </c>
      <c r="N134" t="str">
        <f t="shared" ref="N134" si="8">IFERROR(INDEX($B$4:$J$487,MATCH(M134,$J$4:$J$487,0),1),"")</f>
        <v>Övik Energi AB</v>
      </c>
      <c r="P134">
        <f t="shared" ref="P134:P197" si="9">IF(Q134="",P133,P133+1)</f>
        <v>42</v>
      </c>
      <c r="Q134" t="str">
        <f t="shared" ref="Q134:Q197" si="10">IF(B134=$R$2,C134,"")</f>
        <v/>
      </c>
      <c r="R134">
        <v>130</v>
      </c>
      <c r="S134" t="str">
        <f t="shared" ref="S134" si="11">IFERROR(INDEX($P$4:$Q$468,MATCH(R134,$P$4:$P$468,0),2),"")</f>
        <v/>
      </c>
    </row>
    <row r="135" spans="1:19" x14ac:dyDescent="0.35">
      <c r="A135">
        <v>131</v>
      </c>
      <c r="B135" t="s">
        <v>195</v>
      </c>
      <c r="C135" t="s">
        <v>196</v>
      </c>
      <c r="D135">
        <v>0.13363900000000001</v>
      </c>
      <c r="E135">
        <v>20.945399999999999</v>
      </c>
      <c r="F135">
        <v>5.8520399999999997</v>
      </c>
      <c r="G135">
        <v>8.5518200000000003E-2</v>
      </c>
      <c r="J135">
        <v>39</v>
      </c>
      <c r="M135" s="1"/>
      <c r="P135">
        <f t="shared" si="9"/>
        <v>42</v>
      </c>
      <c r="Q135" t="str">
        <f t="shared" si="10"/>
        <v/>
      </c>
    </row>
    <row r="136" spans="1:19" x14ac:dyDescent="0.35">
      <c r="A136">
        <v>132</v>
      </c>
      <c r="B136" t="s">
        <v>197</v>
      </c>
      <c r="C136" t="s">
        <v>198</v>
      </c>
      <c r="D136">
        <v>0.10223400000000001</v>
      </c>
      <c r="E136">
        <v>10.410600000000001</v>
      </c>
      <c r="F136">
        <v>9.6525999999999996</v>
      </c>
      <c r="G136">
        <v>1.6928800000000001E-2</v>
      </c>
      <c r="J136">
        <v>40</v>
      </c>
      <c r="M136" s="1"/>
      <c r="P136">
        <f t="shared" si="9"/>
        <v>42</v>
      </c>
      <c r="Q136" t="str">
        <f t="shared" si="10"/>
        <v/>
      </c>
    </row>
    <row r="137" spans="1:19" x14ac:dyDescent="0.35">
      <c r="A137">
        <v>133</v>
      </c>
      <c r="B137" t="s">
        <v>199</v>
      </c>
      <c r="C137" t="s">
        <v>212</v>
      </c>
      <c r="D137">
        <v>0.18589600000000001</v>
      </c>
      <c r="E137">
        <v>5.6005500000000001</v>
      </c>
      <c r="F137">
        <v>19.7087</v>
      </c>
      <c r="G137">
        <v>0</v>
      </c>
      <c r="J137">
        <v>41</v>
      </c>
      <c r="M137" s="1"/>
      <c r="P137">
        <f t="shared" si="9"/>
        <v>42</v>
      </c>
      <c r="Q137" t="str">
        <f t="shared" si="10"/>
        <v/>
      </c>
    </row>
    <row r="138" spans="1:19" x14ac:dyDescent="0.35">
      <c r="A138">
        <v>134</v>
      </c>
      <c r="B138" t="s">
        <v>199</v>
      </c>
      <c r="C138" t="s">
        <v>207</v>
      </c>
      <c r="D138">
        <v>0.18091499999999999</v>
      </c>
      <c r="E138">
        <v>5.6888300000000003</v>
      </c>
      <c r="F138">
        <v>20.472300000000001</v>
      </c>
      <c r="G138">
        <v>0</v>
      </c>
      <c r="J138">
        <v>41</v>
      </c>
      <c r="M138" s="1"/>
      <c r="P138">
        <f t="shared" si="9"/>
        <v>42</v>
      </c>
      <c r="Q138" t="str">
        <f t="shared" si="10"/>
        <v/>
      </c>
    </row>
    <row r="139" spans="1:19" x14ac:dyDescent="0.35">
      <c r="A139">
        <v>135</v>
      </c>
      <c r="B139" t="s">
        <v>199</v>
      </c>
      <c r="C139" t="s">
        <v>211</v>
      </c>
      <c r="D139">
        <v>0.16939899999999999</v>
      </c>
      <c r="E139">
        <v>4.9444999999999997</v>
      </c>
      <c r="F139">
        <v>17.563600000000001</v>
      </c>
      <c r="G139">
        <v>0</v>
      </c>
      <c r="J139">
        <v>41</v>
      </c>
      <c r="M139" s="1"/>
      <c r="P139">
        <f t="shared" si="9"/>
        <v>42</v>
      </c>
      <c r="Q139" t="str">
        <f t="shared" si="10"/>
        <v/>
      </c>
    </row>
    <row r="140" spans="1:19" x14ac:dyDescent="0.35">
      <c r="A140">
        <v>136</v>
      </c>
      <c r="B140" t="s">
        <v>199</v>
      </c>
      <c r="C140" t="s">
        <v>210</v>
      </c>
      <c r="D140">
        <v>0.17063999999999999</v>
      </c>
      <c r="E140">
        <v>5.0555599999999998</v>
      </c>
      <c r="F140">
        <v>17.694400000000002</v>
      </c>
      <c r="G140">
        <v>0</v>
      </c>
      <c r="J140">
        <v>41</v>
      </c>
      <c r="M140" s="1"/>
      <c r="P140">
        <f t="shared" si="9"/>
        <v>42</v>
      </c>
      <c r="Q140" t="str">
        <f t="shared" si="10"/>
        <v/>
      </c>
    </row>
    <row r="141" spans="1:19" x14ac:dyDescent="0.35">
      <c r="A141">
        <v>137</v>
      </c>
      <c r="B141" t="s">
        <v>199</v>
      </c>
      <c r="C141" t="s">
        <v>205</v>
      </c>
      <c r="D141">
        <v>0.167466</v>
      </c>
      <c r="E141">
        <v>5.2092999999999998</v>
      </c>
      <c r="F141">
        <v>19.166799999999999</v>
      </c>
      <c r="G141">
        <v>0</v>
      </c>
      <c r="J141">
        <v>41</v>
      </c>
      <c r="M141" s="1"/>
      <c r="P141">
        <f t="shared" si="9"/>
        <v>42</v>
      </c>
      <c r="Q141" t="str">
        <f t="shared" si="10"/>
        <v/>
      </c>
    </row>
    <row r="142" spans="1:19" x14ac:dyDescent="0.35">
      <c r="A142">
        <v>138</v>
      </c>
      <c r="B142" t="s">
        <v>199</v>
      </c>
      <c r="C142" t="s">
        <v>209</v>
      </c>
      <c r="D142">
        <v>0.192247</v>
      </c>
      <c r="E142">
        <v>5.9128999999999996</v>
      </c>
      <c r="F142">
        <v>21.067699999999999</v>
      </c>
      <c r="G142">
        <v>0</v>
      </c>
      <c r="J142">
        <v>41</v>
      </c>
      <c r="M142" s="1"/>
      <c r="P142">
        <f t="shared" si="9"/>
        <v>42</v>
      </c>
      <c r="Q142" t="str">
        <f t="shared" si="10"/>
        <v/>
      </c>
    </row>
    <row r="143" spans="1:19" x14ac:dyDescent="0.35">
      <c r="A143">
        <v>139</v>
      </c>
      <c r="B143" t="s">
        <v>199</v>
      </c>
      <c r="C143" t="s">
        <v>201</v>
      </c>
      <c r="D143">
        <v>9.819E-2</v>
      </c>
      <c r="E143">
        <v>5.1582800000000004</v>
      </c>
      <c r="F143">
        <v>12.792199999999999</v>
      </c>
      <c r="G143">
        <v>0</v>
      </c>
      <c r="J143">
        <v>41</v>
      </c>
      <c r="M143" s="1"/>
      <c r="P143">
        <f t="shared" si="9"/>
        <v>42</v>
      </c>
      <c r="Q143" t="str">
        <f t="shared" si="10"/>
        <v/>
      </c>
    </row>
    <row r="144" spans="1:19" x14ac:dyDescent="0.35">
      <c r="A144">
        <v>140</v>
      </c>
      <c r="B144" t="s">
        <v>199</v>
      </c>
      <c r="C144" t="s">
        <v>206</v>
      </c>
      <c r="D144">
        <v>0.15930800000000001</v>
      </c>
      <c r="E144">
        <v>5.24214</v>
      </c>
      <c r="F144">
        <v>18.3552</v>
      </c>
      <c r="G144">
        <v>0</v>
      </c>
      <c r="J144">
        <v>41</v>
      </c>
      <c r="M144" s="1"/>
      <c r="P144">
        <f t="shared" si="9"/>
        <v>42</v>
      </c>
      <c r="Q144" t="str">
        <f t="shared" si="10"/>
        <v/>
      </c>
    </row>
    <row r="145" spans="1:17" x14ac:dyDescent="0.35">
      <c r="A145">
        <v>141</v>
      </c>
      <c r="B145" t="s">
        <v>199</v>
      </c>
      <c r="C145" t="s">
        <v>208</v>
      </c>
      <c r="D145">
        <v>0.22703499999999999</v>
      </c>
      <c r="E145">
        <v>5.2933500000000002</v>
      </c>
      <c r="F145">
        <v>18.835999999999999</v>
      </c>
      <c r="G145">
        <v>0</v>
      </c>
      <c r="J145">
        <v>41</v>
      </c>
      <c r="M145" s="1"/>
      <c r="P145">
        <f t="shared" si="9"/>
        <v>42</v>
      </c>
      <c r="Q145" t="str">
        <f t="shared" si="10"/>
        <v/>
      </c>
    </row>
    <row r="146" spans="1:17" x14ac:dyDescent="0.35">
      <c r="A146">
        <v>142</v>
      </c>
      <c r="B146" t="s">
        <v>199</v>
      </c>
      <c r="C146" t="s">
        <v>202</v>
      </c>
      <c r="D146">
        <v>5.8778299999999999E-2</v>
      </c>
      <c r="E146">
        <v>4.4341999999999997</v>
      </c>
      <c r="F146">
        <v>8.6065299999999993</v>
      </c>
      <c r="G146">
        <v>0</v>
      </c>
      <c r="J146">
        <v>41</v>
      </c>
      <c r="M146" s="1"/>
      <c r="P146">
        <f t="shared" si="9"/>
        <v>42</v>
      </c>
      <c r="Q146" t="str">
        <f t="shared" si="10"/>
        <v/>
      </c>
    </row>
    <row r="147" spans="1:17" x14ac:dyDescent="0.35">
      <c r="A147">
        <v>143</v>
      </c>
      <c r="B147" t="s">
        <v>199</v>
      </c>
      <c r="C147" t="s">
        <v>203</v>
      </c>
      <c r="D147">
        <v>5.2655599999999997E-2</v>
      </c>
      <c r="E147">
        <v>3.17536</v>
      </c>
      <c r="F147">
        <v>5.10344</v>
      </c>
      <c r="G147">
        <v>2.6535099999999999E-4</v>
      </c>
      <c r="J147">
        <v>41</v>
      </c>
      <c r="M147" s="1"/>
      <c r="P147">
        <f t="shared" si="9"/>
        <v>42</v>
      </c>
      <c r="Q147" t="str">
        <f t="shared" si="10"/>
        <v/>
      </c>
    </row>
    <row r="148" spans="1:17" x14ac:dyDescent="0.35">
      <c r="A148">
        <v>144</v>
      </c>
      <c r="B148" t="s">
        <v>199</v>
      </c>
      <c r="C148" t="s">
        <v>204</v>
      </c>
      <c r="D148">
        <v>2.529E-2</v>
      </c>
      <c r="E148">
        <v>0</v>
      </c>
      <c r="F148">
        <v>0</v>
      </c>
      <c r="G148">
        <v>0</v>
      </c>
      <c r="J148">
        <v>41</v>
      </c>
      <c r="M148" s="1"/>
      <c r="P148">
        <f t="shared" si="9"/>
        <v>42</v>
      </c>
      <c r="Q148" t="str">
        <f t="shared" si="10"/>
        <v/>
      </c>
    </row>
    <row r="149" spans="1:17" x14ac:dyDescent="0.35">
      <c r="A149">
        <v>145</v>
      </c>
      <c r="B149" t="s">
        <v>213</v>
      </c>
      <c r="C149" t="s">
        <v>214</v>
      </c>
      <c r="D149">
        <v>0.14988899999999999</v>
      </c>
      <c r="E149">
        <v>16.384499999999999</v>
      </c>
      <c r="F149">
        <v>10.2155</v>
      </c>
      <c r="G149">
        <v>2.6468999999999999E-2</v>
      </c>
      <c r="J149">
        <v>42</v>
      </c>
      <c r="M149" s="1"/>
      <c r="P149">
        <f t="shared" si="9"/>
        <v>42</v>
      </c>
      <c r="Q149" t="str">
        <f t="shared" si="10"/>
        <v/>
      </c>
    </row>
    <row r="150" spans="1:17" x14ac:dyDescent="0.35">
      <c r="A150">
        <v>146</v>
      </c>
      <c r="B150" t="s">
        <v>213</v>
      </c>
      <c r="C150" t="s">
        <v>215</v>
      </c>
      <c r="D150">
        <v>0.13164200000000001</v>
      </c>
      <c r="E150">
        <v>60.271299999999997</v>
      </c>
      <c r="F150">
        <v>4.5005800000000002</v>
      </c>
      <c r="G150">
        <v>2.42508E-3</v>
      </c>
      <c r="J150">
        <v>42</v>
      </c>
      <c r="M150" s="1"/>
      <c r="P150">
        <f t="shared" si="9"/>
        <v>42</v>
      </c>
      <c r="Q150" t="str">
        <f t="shared" si="10"/>
        <v/>
      </c>
    </row>
    <row r="151" spans="1:17" x14ac:dyDescent="0.35">
      <c r="A151">
        <v>147</v>
      </c>
      <c r="B151" t="s">
        <v>216</v>
      </c>
      <c r="C151" t="s">
        <v>217</v>
      </c>
      <c r="D151">
        <v>6.43349E-2</v>
      </c>
      <c r="E151">
        <v>3.7031900000000002</v>
      </c>
      <c r="F151">
        <v>5.65489</v>
      </c>
      <c r="G151">
        <v>2.8904299999999998E-3</v>
      </c>
      <c r="J151">
        <v>43</v>
      </c>
      <c r="M151" s="1"/>
      <c r="P151">
        <f t="shared" si="9"/>
        <v>42</v>
      </c>
      <c r="Q151" t="str">
        <f t="shared" si="10"/>
        <v/>
      </c>
    </row>
    <row r="152" spans="1:17" x14ac:dyDescent="0.35">
      <c r="A152">
        <v>148</v>
      </c>
      <c r="B152" t="s">
        <v>573</v>
      </c>
      <c r="C152" t="s">
        <v>574</v>
      </c>
      <c r="D152">
        <v>0.121146</v>
      </c>
      <c r="E152">
        <v>24.049600000000002</v>
      </c>
      <c r="F152">
        <v>9.8979499999999998</v>
      </c>
      <c r="G152">
        <v>3.2119099999999998E-2</v>
      </c>
      <c r="J152">
        <v>44</v>
      </c>
      <c r="M152" s="1"/>
      <c r="P152">
        <f t="shared" si="9"/>
        <v>42</v>
      </c>
      <c r="Q152" t="str">
        <f t="shared" si="10"/>
        <v/>
      </c>
    </row>
    <row r="153" spans="1:17" x14ac:dyDescent="0.35">
      <c r="A153">
        <v>149</v>
      </c>
      <c r="B153" t="s">
        <v>218</v>
      </c>
      <c r="C153" t="s">
        <v>219</v>
      </c>
      <c r="D153">
        <v>3.6357899999999999E-3</v>
      </c>
      <c r="E153">
        <v>0.37658999999999998</v>
      </c>
      <c r="F153">
        <v>0.205341</v>
      </c>
      <c r="G153">
        <v>1.08909E-3</v>
      </c>
      <c r="J153">
        <v>45</v>
      </c>
      <c r="M153" s="1"/>
      <c r="P153">
        <f t="shared" si="9"/>
        <v>42</v>
      </c>
      <c r="Q153" t="str">
        <f t="shared" si="10"/>
        <v/>
      </c>
    </row>
    <row r="154" spans="1:17" x14ac:dyDescent="0.35">
      <c r="A154">
        <v>150</v>
      </c>
      <c r="B154" t="s">
        <v>604</v>
      </c>
      <c r="C154" t="s">
        <v>605</v>
      </c>
      <c r="D154">
        <v>0.153139</v>
      </c>
      <c r="E154">
        <v>53.497799999999998</v>
      </c>
      <c r="F154">
        <v>5.0396700000000001</v>
      </c>
      <c r="G154">
        <v>1.17489E-2</v>
      </c>
      <c r="J154">
        <v>46</v>
      </c>
      <c r="M154" s="1"/>
      <c r="P154">
        <f t="shared" si="9"/>
        <v>42</v>
      </c>
      <c r="Q154" t="str">
        <f t="shared" si="10"/>
        <v/>
      </c>
    </row>
    <row r="155" spans="1:17" x14ac:dyDescent="0.35">
      <c r="A155">
        <v>151</v>
      </c>
      <c r="B155" t="s">
        <v>220</v>
      </c>
      <c r="C155" t="s">
        <v>221</v>
      </c>
      <c r="D155">
        <v>0.11502800000000001</v>
      </c>
      <c r="E155">
        <v>42.6629</v>
      </c>
      <c r="F155">
        <v>6.0670299999999999</v>
      </c>
      <c r="G155">
        <v>1.8113199999999999E-2</v>
      </c>
      <c r="J155">
        <v>47</v>
      </c>
      <c r="M155" s="1"/>
      <c r="P155">
        <f t="shared" si="9"/>
        <v>42</v>
      </c>
      <c r="Q155" t="str">
        <f t="shared" si="10"/>
        <v/>
      </c>
    </row>
    <row r="156" spans="1:17" x14ac:dyDescent="0.35">
      <c r="A156">
        <v>152</v>
      </c>
      <c r="B156" t="s">
        <v>222</v>
      </c>
      <c r="C156" t="s">
        <v>223</v>
      </c>
      <c r="D156">
        <v>0.124721</v>
      </c>
      <c r="E156">
        <v>8.5838999999999999</v>
      </c>
      <c r="F156">
        <v>5.1751399999999999</v>
      </c>
      <c r="G156">
        <v>1.00354E-2</v>
      </c>
      <c r="J156">
        <v>48</v>
      </c>
      <c r="M156" s="1"/>
      <c r="P156">
        <f t="shared" si="9"/>
        <v>42</v>
      </c>
      <c r="Q156" t="str">
        <f t="shared" si="10"/>
        <v/>
      </c>
    </row>
    <row r="157" spans="1:17" x14ac:dyDescent="0.35">
      <c r="A157">
        <v>153</v>
      </c>
      <c r="B157" t="s">
        <v>388</v>
      </c>
      <c r="C157" t="s">
        <v>389</v>
      </c>
      <c r="D157">
        <v>0.13408500000000001</v>
      </c>
      <c r="E157">
        <v>90.436499999999995</v>
      </c>
      <c r="F157">
        <v>3.7063999999999999</v>
      </c>
      <c r="G157">
        <v>3.7740299999999997E-2</v>
      </c>
      <c r="J157">
        <v>49</v>
      </c>
      <c r="M157" s="1"/>
      <c r="P157">
        <f t="shared" si="9"/>
        <v>42</v>
      </c>
      <c r="Q157" t="str">
        <f t="shared" si="10"/>
        <v/>
      </c>
    </row>
    <row r="158" spans="1:17" x14ac:dyDescent="0.35">
      <c r="A158">
        <v>154</v>
      </c>
      <c r="B158" t="s">
        <v>271</v>
      </c>
      <c r="C158" t="s">
        <v>272</v>
      </c>
      <c r="D158">
        <v>5.1521900000000002E-2</v>
      </c>
      <c r="E158">
        <v>6.1730299999999998</v>
      </c>
      <c r="F158">
        <v>4.4549500000000002</v>
      </c>
      <c r="G158">
        <v>0</v>
      </c>
      <c r="J158">
        <v>50</v>
      </c>
      <c r="M158" s="1"/>
      <c r="P158">
        <f t="shared" si="9"/>
        <v>42</v>
      </c>
      <c r="Q158" t="str">
        <f t="shared" si="10"/>
        <v/>
      </c>
    </row>
    <row r="159" spans="1:17" x14ac:dyDescent="0.35">
      <c r="A159">
        <v>155</v>
      </c>
      <c r="B159" t="s">
        <v>271</v>
      </c>
      <c r="C159" t="s">
        <v>273</v>
      </c>
      <c r="D159">
        <v>7.9301300000000005E-2</v>
      </c>
      <c r="E159">
        <v>4.3687399999999998</v>
      </c>
      <c r="F159">
        <v>11.1762</v>
      </c>
      <c r="G159">
        <v>0</v>
      </c>
      <c r="J159">
        <v>50</v>
      </c>
      <c r="M159" s="1"/>
      <c r="P159">
        <f t="shared" si="9"/>
        <v>42</v>
      </c>
      <c r="Q159" t="str">
        <f t="shared" si="10"/>
        <v/>
      </c>
    </row>
    <row r="160" spans="1:17" x14ac:dyDescent="0.35">
      <c r="A160">
        <v>156</v>
      </c>
      <c r="B160" t="s">
        <v>224</v>
      </c>
      <c r="C160" t="s">
        <v>225</v>
      </c>
      <c r="D160">
        <v>0.161191</v>
      </c>
      <c r="E160">
        <v>5.0260899999999999</v>
      </c>
      <c r="F160">
        <v>18.022600000000001</v>
      </c>
      <c r="G160">
        <v>0</v>
      </c>
      <c r="J160">
        <v>51</v>
      </c>
      <c r="M160" s="1"/>
      <c r="P160">
        <f t="shared" si="9"/>
        <v>42</v>
      </c>
      <c r="Q160" t="str">
        <f t="shared" si="10"/>
        <v/>
      </c>
    </row>
    <row r="161" spans="1:17" x14ac:dyDescent="0.35">
      <c r="A161">
        <v>157</v>
      </c>
      <c r="B161" t="s">
        <v>224</v>
      </c>
      <c r="C161" t="s">
        <v>226</v>
      </c>
      <c r="D161">
        <v>0.16109200000000001</v>
      </c>
      <c r="E161">
        <v>4.65665</v>
      </c>
      <c r="F161">
        <v>17.303799999999999</v>
      </c>
      <c r="G161">
        <v>0</v>
      </c>
      <c r="J161">
        <v>51</v>
      </c>
      <c r="M161" s="1"/>
      <c r="P161">
        <f t="shared" si="9"/>
        <v>42</v>
      </c>
      <c r="Q161" t="str">
        <f t="shared" si="10"/>
        <v/>
      </c>
    </row>
    <row r="162" spans="1:17" x14ac:dyDescent="0.35">
      <c r="A162">
        <v>158</v>
      </c>
      <c r="B162" t="s">
        <v>224</v>
      </c>
      <c r="C162" t="s">
        <v>227</v>
      </c>
      <c r="D162">
        <v>0.102022</v>
      </c>
      <c r="E162">
        <v>19.426100000000002</v>
      </c>
      <c r="F162">
        <v>6.8962000000000003</v>
      </c>
      <c r="G162">
        <v>1.0312999999999999E-2</v>
      </c>
      <c r="J162">
        <v>51</v>
      </c>
      <c r="M162" s="1"/>
      <c r="P162">
        <f t="shared" si="9"/>
        <v>42</v>
      </c>
      <c r="Q162" t="str">
        <f t="shared" si="10"/>
        <v/>
      </c>
    </row>
    <row r="163" spans="1:17" x14ac:dyDescent="0.35">
      <c r="A163">
        <v>159</v>
      </c>
      <c r="B163" t="s">
        <v>228</v>
      </c>
      <c r="C163" t="s">
        <v>229</v>
      </c>
      <c r="D163">
        <v>5.47623E-2</v>
      </c>
      <c r="E163">
        <v>64.341499999999996</v>
      </c>
      <c r="F163">
        <v>3.5019100000000001</v>
      </c>
      <c r="G163">
        <v>3.8313000000000002E-3</v>
      </c>
      <c r="J163">
        <v>52</v>
      </c>
      <c r="M163" s="1"/>
      <c r="P163">
        <f t="shared" si="9"/>
        <v>42</v>
      </c>
      <c r="Q163" t="str">
        <f t="shared" si="10"/>
        <v/>
      </c>
    </row>
    <row r="164" spans="1:17" x14ac:dyDescent="0.35">
      <c r="A164">
        <v>160</v>
      </c>
      <c r="B164" t="s">
        <v>242</v>
      </c>
      <c r="C164" t="s">
        <v>243</v>
      </c>
      <c r="D164">
        <v>0.180533</v>
      </c>
      <c r="E164">
        <v>9.89621</v>
      </c>
      <c r="F164">
        <v>17.935500000000001</v>
      </c>
      <c r="G164">
        <v>1.41212E-2</v>
      </c>
      <c r="J164">
        <v>53</v>
      </c>
      <c r="M164" s="1"/>
      <c r="P164">
        <f t="shared" si="9"/>
        <v>42</v>
      </c>
      <c r="Q164" t="str">
        <f t="shared" si="10"/>
        <v/>
      </c>
    </row>
    <row r="165" spans="1:17" x14ac:dyDescent="0.35">
      <c r="A165">
        <v>161</v>
      </c>
      <c r="B165" t="s">
        <v>244</v>
      </c>
      <c r="C165" t="s">
        <v>245</v>
      </c>
      <c r="D165">
        <v>7.2938699999999995E-2</v>
      </c>
      <c r="E165">
        <v>5.8012300000000003</v>
      </c>
      <c r="F165">
        <v>11.488200000000001</v>
      </c>
      <c r="G165">
        <v>0</v>
      </c>
      <c r="J165">
        <v>54</v>
      </c>
      <c r="M165" s="1"/>
      <c r="P165">
        <f t="shared" si="9"/>
        <v>42</v>
      </c>
      <c r="Q165" t="str">
        <f t="shared" si="10"/>
        <v/>
      </c>
    </row>
    <row r="166" spans="1:17" x14ac:dyDescent="0.35">
      <c r="A166">
        <v>162</v>
      </c>
      <c r="B166" t="s">
        <v>244</v>
      </c>
      <c r="C166" t="s">
        <v>246</v>
      </c>
      <c r="D166">
        <v>0.157281</v>
      </c>
      <c r="E166">
        <v>4.7301799999999998</v>
      </c>
      <c r="F166">
        <v>17.2925</v>
      </c>
      <c r="G166">
        <v>0</v>
      </c>
      <c r="J166">
        <v>54</v>
      </c>
      <c r="M166" s="1"/>
      <c r="P166">
        <f t="shared" si="9"/>
        <v>42</v>
      </c>
      <c r="Q166" t="str">
        <f t="shared" si="10"/>
        <v/>
      </c>
    </row>
    <row r="167" spans="1:17" x14ac:dyDescent="0.35">
      <c r="A167">
        <v>163</v>
      </c>
      <c r="B167" t="s">
        <v>244</v>
      </c>
      <c r="C167" t="s">
        <v>247</v>
      </c>
      <c r="D167">
        <v>0.104961</v>
      </c>
      <c r="E167">
        <v>4.4040999999999997</v>
      </c>
      <c r="F167">
        <v>12.9009</v>
      </c>
      <c r="G167">
        <v>0</v>
      </c>
      <c r="J167">
        <v>54</v>
      </c>
      <c r="M167" s="1"/>
      <c r="P167">
        <f t="shared" si="9"/>
        <v>42</v>
      </c>
      <c r="Q167" t="str">
        <f t="shared" si="10"/>
        <v/>
      </c>
    </row>
    <row r="168" spans="1:17" x14ac:dyDescent="0.35">
      <c r="A168">
        <v>164</v>
      </c>
      <c r="B168" t="s">
        <v>244</v>
      </c>
      <c r="C168" t="s">
        <v>248</v>
      </c>
      <c r="D168">
        <v>0.15126400000000001</v>
      </c>
      <c r="E168">
        <v>4.9627299999999996</v>
      </c>
      <c r="F168">
        <v>18.265499999999999</v>
      </c>
      <c r="G168">
        <v>0</v>
      </c>
      <c r="J168">
        <v>54</v>
      </c>
      <c r="M168" s="1"/>
      <c r="P168">
        <f t="shared" si="9"/>
        <v>42</v>
      </c>
      <c r="Q168" t="str">
        <f t="shared" si="10"/>
        <v/>
      </c>
    </row>
    <row r="169" spans="1:17" x14ac:dyDescent="0.35">
      <c r="A169">
        <v>165</v>
      </c>
      <c r="B169" t="s">
        <v>249</v>
      </c>
      <c r="C169" t="s">
        <v>250</v>
      </c>
      <c r="D169">
        <v>2.0075100000000001E-3</v>
      </c>
      <c r="E169">
        <v>0.48469499999999999</v>
      </c>
      <c r="F169">
        <v>3.9788400000000002E-2</v>
      </c>
      <c r="G169">
        <v>1.4039E-3</v>
      </c>
      <c r="J169">
        <v>55</v>
      </c>
      <c r="M169" s="1"/>
      <c r="P169">
        <f t="shared" si="9"/>
        <v>42</v>
      </c>
      <c r="Q169" t="str">
        <f t="shared" si="10"/>
        <v/>
      </c>
    </row>
    <row r="170" spans="1:17" x14ac:dyDescent="0.35">
      <c r="A170">
        <v>166</v>
      </c>
      <c r="B170" t="s">
        <v>251</v>
      </c>
      <c r="C170" t="s">
        <v>253</v>
      </c>
      <c r="D170">
        <v>9.9676399999999998E-2</v>
      </c>
      <c r="E170">
        <v>80.173900000000003</v>
      </c>
      <c r="F170">
        <v>1.5261499999999999</v>
      </c>
      <c r="G170">
        <v>0</v>
      </c>
      <c r="J170">
        <v>56</v>
      </c>
      <c r="M170" s="1"/>
      <c r="P170">
        <f t="shared" si="9"/>
        <v>42</v>
      </c>
      <c r="Q170" t="str">
        <f t="shared" si="10"/>
        <v/>
      </c>
    </row>
    <row r="171" spans="1:17" x14ac:dyDescent="0.35">
      <c r="A171">
        <v>167</v>
      </c>
      <c r="B171" t="s">
        <v>251</v>
      </c>
      <c r="C171" t="s">
        <v>252</v>
      </c>
      <c r="D171">
        <v>0.20472000000000001</v>
      </c>
      <c r="E171">
        <v>206.86</v>
      </c>
      <c r="F171">
        <v>5.3312400000000002</v>
      </c>
      <c r="G171">
        <v>5.14335E-2</v>
      </c>
      <c r="J171">
        <v>56</v>
      </c>
      <c r="M171" s="1"/>
      <c r="P171">
        <f t="shared" si="9"/>
        <v>42</v>
      </c>
      <c r="Q171" t="str">
        <f t="shared" si="10"/>
        <v/>
      </c>
    </row>
    <row r="172" spans="1:17" x14ac:dyDescent="0.35">
      <c r="A172">
        <v>168</v>
      </c>
      <c r="B172" t="s">
        <v>254</v>
      </c>
      <c r="C172" t="s">
        <v>255</v>
      </c>
      <c r="D172">
        <v>0.118279</v>
      </c>
      <c r="E172">
        <v>24.380099999999999</v>
      </c>
      <c r="F172">
        <v>9.5779300000000003</v>
      </c>
      <c r="G172">
        <v>6.1087599999999999E-2</v>
      </c>
      <c r="J172">
        <v>57</v>
      </c>
      <c r="M172" s="1"/>
      <c r="P172">
        <f t="shared" si="9"/>
        <v>42</v>
      </c>
      <c r="Q172" t="str">
        <f t="shared" si="10"/>
        <v/>
      </c>
    </row>
    <row r="173" spans="1:17" x14ac:dyDescent="0.35">
      <c r="A173">
        <v>169</v>
      </c>
      <c r="B173" t="s">
        <v>256</v>
      </c>
      <c r="C173" t="s">
        <v>257</v>
      </c>
      <c r="D173">
        <v>9.8432699999999998E-2</v>
      </c>
      <c r="E173">
        <v>22.136800000000001</v>
      </c>
      <c r="F173">
        <v>1.8171999999999999</v>
      </c>
      <c r="G173">
        <v>6.3050200000000001E-2</v>
      </c>
      <c r="J173">
        <v>58</v>
      </c>
      <c r="M173" s="1"/>
      <c r="P173">
        <f t="shared" si="9"/>
        <v>42</v>
      </c>
      <c r="Q173" t="str">
        <f t="shared" si="10"/>
        <v/>
      </c>
    </row>
    <row r="174" spans="1:17" x14ac:dyDescent="0.35">
      <c r="A174">
        <v>170</v>
      </c>
      <c r="B174" t="s">
        <v>256</v>
      </c>
      <c r="C174" t="s">
        <v>260</v>
      </c>
      <c r="D174">
        <v>0.15514600000000001</v>
      </c>
      <c r="E174">
        <v>3.4750000000000001</v>
      </c>
      <c r="F174">
        <v>12.1625</v>
      </c>
      <c r="G174">
        <v>0</v>
      </c>
      <c r="J174">
        <v>58</v>
      </c>
      <c r="M174" s="1"/>
      <c r="P174">
        <f t="shared" si="9"/>
        <v>42</v>
      </c>
      <c r="Q174" t="str">
        <f t="shared" si="10"/>
        <v/>
      </c>
    </row>
    <row r="175" spans="1:17" x14ac:dyDescent="0.35">
      <c r="A175">
        <v>171</v>
      </c>
      <c r="B175" t="s">
        <v>256</v>
      </c>
      <c r="C175" t="s">
        <v>258</v>
      </c>
      <c r="D175">
        <v>5.9337800000000003E-2</v>
      </c>
      <c r="E175">
        <v>2.6214</v>
      </c>
      <c r="F175">
        <v>1.3216399999999999</v>
      </c>
      <c r="G175">
        <v>7.84522E-3</v>
      </c>
      <c r="J175">
        <v>58</v>
      </c>
      <c r="M175" s="1"/>
      <c r="P175">
        <f t="shared" si="9"/>
        <v>42</v>
      </c>
      <c r="Q175" t="str">
        <f t="shared" si="10"/>
        <v/>
      </c>
    </row>
    <row r="176" spans="1:17" x14ac:dyDescent="0.35">
      <c r="A176">
        <v>172</v>
      </c>
      <c r="B176" t="s">
        <v>256</v>
      </c>
      <c r="C176" t="s">
        <v>259</v>
      </c>
      <c r="D176">
        <v>0.20652899999999999</v>
      </c>
      <c r="E176">
        <v>1.68235</v>
      </c>
      <c r="F176">
        <v>13.152900000000001</v>
      </c>
      <c r="G176">
        <v>0</v>
      </c>
      <c r="J176">
        <v>58</v>
      </c>
      <c r="M176" s="1"/>
      <c r="P176">
        <f t="shared" si="9"/>
        <v>42</v>
      </c>
      <c r="Q176" t="str">
        <f t="shared" si="10"/>
        <v/>
      </c>
    </row>
    <row r="177" spans="1:17" x14ac:dyDescent="0.35">
      <c r="A177">
        <v>173</v>
      </c>
      <c r="B177" t="s">
        <v>261</v>
      </c>
      <c r="C177" t="s">
        <v>262</v>
      </c>
      <c r="D177">
        <v>7.2201899999999999E-2</v>
      </c>
      <c r="E177">
        <v>135.304</v>
      </c>
      <c r="F177">
        <v>5.85947</v>
      </c>
      <c r="G177">
        <v>5.4563199999999997E-3</v>
      </c>
      <c r="J177">
        <v>59</v>
      </c>
      <c r="M177" s="1"/>
      <c r="P177">
        <f t="shared" si="9"/>
        <v>42</v>
      </c>
      <c r="Q177" t="str">
        <f t="shared" si="10"/>
        <v/>
      </c>
    </row>
    <row r="178" spans="1:17" x14ac:dyDescent="0.35">
      <c r="A178">
        <v>174</v>
      </c>
      <c r="B178" t="s">
        <v>263</v>
      </c>
      <c r="C178" t="s">
        <v>264</v>
      </c>
      <c r="D178">
        <v>0.191387</v>
      </c>
      <c r="E178">
        <v>7.2092000000000001</v>
      </c>
      <c r="F178">
        <v>21.020700000000001</v>
      </c>
      <c r="G178">
        <v>3.02725E-3</v>
      </c>
      <c r="J178">
        <v>60</v>
      </c>
      <c r="M178" s="1"/>
      <c r="P178">
        <f t="shared" si="9"/>
        <v>42</v>
      </c>
      <c r="Q178" t="str">
        <f t="shared" si="10"/>
        <v/>
      </c>
    </row>
    <row r="179" spans="1:17" x14ac:dyDescent="0.35">
      <c r="A179">
        <v>175</v>
      </c>
      <c r="B179" t="s">
        <v>263</v>
      </c>
      <c r="C179" t="s">
        <v>265</v>
      </c>
      <c r="D179">
        <v>9.9824200000000002E-2</v>
      </c>
      <c r="E179">
        <v>6.87399</v>
      </c>
      <c r="F179">
        <v>10.035299999999999</v>
      </c>
      <c r="G179">
        <v>5.1741299999999999E-3</v>
      </c>
      <c r="J179">
        <v>60</v>
      </c>
      <c r="M179" s="1"/>
      <c r="P179">
        <f t="shared" si="9"/>
        <v>42</v>
      </c>
      <c r="Q179" t="str">
        <f t="shared" si="10"/>
        <v/>
      </c>
    </row>
    <row r="180" spans="1:17" x14ac:dyDescent="0.35">
      <c r="A180">
        <v>176</v>
      </c>
      <c r="B180" t="s">
        <v>263</v>
      </c>
      <c r="C180" t="s">
        <v>266</v>
      </c>
      <c r="D180">
        <v>7.3036000000000004E-2</v>
      </c>
      <c r="E180">
        <v>4.68858</v>
      </c>
      <c r="F180">
        <v>8.2050099999999997</v>
      </c>
      <c r="G180">
        <v>0</v>
      </c>
      <c r="J180">
        <v>60</v>
      </c>
      <c r="M180" s="1"/>
      <c r="P180">
        <f t="shared" si="9"/>
        <v>42</v>
      </c>
      <c r="Q180" t="str">
        <f t="shared" si="10"/>
        <v/>
      </c>
    </row>
    <row r="181" spans="1:17" x14ac:dyDescent="0.35">
      <c r="A181">
        <v>177</v>
      </c>
      <c r="B181" t="s">
        <v>267</v>
      </c>
      <c r="C181" t="s">
        <v>268</v>
      </c>
      <c r="D181">
        <v>0.11670700000000001</v>
      </c>
      <c r="E181">
        <v>20.719100000000001</v>
      </c>
      <c r="F181">
        <v>1.99373</v>
      </c>
      <c r="G181">
        <v>5.9230900000000003E-2</v>
      </c>
      <c r="J181">
        <v>61</v>
      </c>
      <c r="M181" s="1"/>
      <c r="P181">
        <f t="shared" si="9"/>
        <v>42</v>
      </c>
      <c r="Q181" t="str">
        <f t="shared" si="10"/>
        <v/>
      </c>
    </row>
    <row r="182" spans="1:17" x14ac:dyDescent="0.35">
      <c r="A182">
        <v>178</v>
      </c>
      <c r="B182" t="s">
        <v>267</v>
      </c>
      <c r="C182" t="s">
        <v>270</v>
      </c>
      <c r="D182">
        <v>3.3838800000000002E-2</v>
      </c>
      <c r="E182">
        <v>0.17844099999999999</v>
      </c>
      <c r="F182">
        <v>0.62689700000000004</v>
      </c>
      <c r="G182">
        <v>0</v>
      </c>
      <c r="J182">
        <v>61</v>
      </c>
      <c r="M182" s="1"/>
      <c r="P182">
        <f t="shared" si="9"/>
        <v>42</v>
      </c>
      <c r="Q182" t="str">
        <f t="shared" si="10"/>
        <v/>
      </c>
    </row>
    <row r="183" spans="1:17" x14ac:dyDescent="0.35">
      <c r="A183">
        <v>179</v>
      </c>
      <c r="B183" t="s">
        <v>267</v>
      </c>
      <c r="C183" t="s">
        <v>269</v>
      </c>
      <c r="D183">
        <v>0.13197200000000001</v>
      </c>
      <c r="E183">
        <v>12.3535</v>
      </c>
      <c r="F183">
        <v>15.276300000000001</v>
      </c>
      <c r="G183">
        <v>1.8722800000000001E-2</v>
      </c>
      <c r="J183">
        <v>61</v>
      </c>
      <c r="M183" s="1"/>
      <c r="P183">
        <f t="shared" si="9"/>
        <v>42</v>
      </c>
      <c r="Q183" t="str">
        <f t="shared" si="10"/>
        <v/>
      </c>
    </row>
    <row r="184" spans="1:17" x14ac:dyDescent="0.35">
      <c r="A184">
        <v>180</v>
      </c>
      <c r="B184" t="s">
        <v>274</v>
      </c>
      <c r="C184" t="s">
        <v>275</v>
      </c>
      <c r="D184">
        <v>5.9345200000000001E-2</v>
      </c>
      <c r="E184">
        <v>6.3658400000000004</v>
      </c>
      <c r="F184">
        <v>8.5950199999999999</v>
      </c>
      <c r="G184">
        <v>4.1493800000000003E-3</v>
      </c>
      <c r="J184">
        <v>62</v>
      </c>
      <c r="M184" s="1"/>
      <c r="P184">
        <f t="shared" si="9"/>
        <v>42</v>
      </c>
      <c r="Q184" t="str">
        <f t="shared" si="10"/>
        <v/>
      </c>
    </row>
    <row r="185" spans="1:17" x14ac:dyDescent="0.35">
      <c r="A185">
        <v>181</v>
      </c>
      <c r="B185" t="s">
        <v>280</v>
      </c>
      <c r="C185" t="s">
        <v>282</v>
      </c>
      <c r="D185">
        <v>8.3680299999999999E-2</v>
      </c>
      <c r="E185">
        <v>6.9097900000000001</v>
      </c>
      <c r="F185">
        <v>9.4221699999999995</v>
      </c>
      <c r="G185">
        <v>4.4480400000000003E-3</v>
      </c>
      <c r="J185">
        <v>63</v>
      </c>
      <c r="M185" s="1"/>
      <c r="P185">
        <f t="shared" si="9"/>
        <v>42</v>
      </c>
      <c r="Q185" t="str">
        <f t="shared" si="10"/>
        <v/>
      </c>
    </row>
    <row r="186" spans="1:17" x14ac:dyDescent="0.35">
      <c r="A186">
        <v>182</v>
      </c>
      <c r="B186" t="s">
        <v>280</v>
      </c>
      <c r="C186" t="s">
        <v>281</v>
      </c>
      <c r="D186">
        <v>0.25516699999999998</v>
      </c>
      <c r="E186">
        <v>6.3531500000000003</v>
      </c>
      <c r="F186">
        <v>19.901299999999999</v>
      </c>
      <c r="G186">
        <v>1.73843E-3</v>
      </c>
      <c r="J186">
        <v>63</v>
      </c>
      <c r="M186" s="1"/>
      <c r="P186">
        <f t="shared" si="9"/>
        <v>42</v>
      </c>
      <c r="Q186" t="str">
        <f t="shared" si="10"/>
        <v/>
      </c>
    </row>
    <row r="187" spans="1:17" x14ac:dyDescent="0.35">
      <c r="A187">
        <v>183</v>
      </c>
      <c r="B187" t="s">
        <v>283</v>
      </c>
      <c r="C187" t="s">
        <v>284</v>
      </c>
      <c r="D187">
        <v>0.28269899999999998</v>
      </c>
      <c r="E187">
        <v>42.948500000000003</v>
      </c>
      <c r="F187">
        <v>5.5546499999999996</v>
      </c>
      <c r="G187">
        <v>7.7174799999999997E-3</v>
      </c>
      <c r="J187">
        <v>64</v>
      </c>
      <c r="M187" s="1"/>
      <c r="P187">
        <f t="shared" si="9"/>
        <v>42</v>
      </c>
      <c r="Q187" t="str">
        <f t="shared" si="10"/>
        <v/>
      </c>
    </row>
    <row r="188" spans="1:17" x14ac:dyDescent="0.35">
      <c r="A188">
        <v>184</v>
      </c>
      <c r="B188" t="s">
        <v>287</v>
      </c>
      <c r="C188" t="s">
        <v>288</v>
      </c>
      <c r="D188">
        <v>0.15048600000000001</v>
      </c>
      <c r="E188">
        <v>5.2686500000000001</v>
      </c>
      <c r="F188">
        <v>14.5428</v>
      </c>
      <c r="G188">
        <v>0</v>
      </c>
      <c r="J188">
        <v>65</v>
      </c>
      <c r="M188" s="1"/>
      <c r="P188">
        <f t="shared" si="9"/>
        <v>42</v>
      </c>
      <c r="Q188" t="str">
        <f t="shared" si="10"/>
        <v/>
      </c>
    </row>
    <row r="189" spans="1:17" x14ac:dyDescent="0.35">
      <c r="A189">
        <v>185</v>
      </c>
      <c r="B189" t="s">
        <v>287</v>
      </c>
      <c r="C189" t="s">
        <v>289</v>
      </c>
      <c r="D189">
        <v>5.0801499999999999E-2</v>
      </c>
      <c r="E189">
        <v>59.430300000000003</v>
      </c>
      <c r="F189">
        <v>3.6581700000000001</v>
      </c>
      <c r="G189">
        <v>8.8897500000000001E-3</v>
      </c>
      <c r="J189">
        <v>65</v>
      </c>
      <c r="M189" s="1"/>
      <c r="P189">
        <f t="shared" si="9"/>
        <v>42</v>
      </c>
      <c r="Q189" t="str">
        <f t="shared" si="10"/>
        <v/>
      </c>
    </row>
    <row r="190" spans="1:17" x14ac:dyDescent="0.35">
      <c r="A190">
        <v>186</v>
      </c>
      <c r="B190" t="s">
        <v>287</v>
      </c>
      <c r="C190" t="s">
        <v>291</v>
      </c>
      <c r="D190">
        <v>4.1740399999999997E-2</v>
      </c>
      <c r="E190">
        <v>44.408799999999999</v>
      </c>
      <c r="F190">
        <v>3.8041499999999999</v>
      </c>
      <c r="G190">
        <v>0</v>
      </c>
      <c r="J190">
        <v>65</v>
      </c>
      <c r="M190" s="1"/>
      <c r="P190">
        <f t="shared" si="9"/>
        <v>42</v>
      </c>
      <c r="Q190" t="str">
        <f t="shared" si="10"/>
        <v/>
      </c>
    </row>
    <row r="191" spans="1:17" x14ac:dyDescent="0.35">
      <c r="A191">
        <v>187</v>
      </c>
      <c r="B191" t="s">
        <v>292</v>
      </c>
      <c r="C191" t="s">
        <v>293</v>
      </c>
      <c r="D191">
        <v>9.8763299999999998E-2</v>
      </c>
      <c r="E191">
        <v>14.821199999999999</v>
      </c>
      <c r="F191">
        <v>4.7449500000000002</v>
      </c>
      <c r="G191">
        <v>0</v>
      </c>
      <c r="J191">
        <v>66</v>
      </c>
      <c r="M191" s="1"/>
      <c r="P191">
        <f t="shared" si="9"/>
        <v>42</v>
      </c>
      <c r="Q191" t="str">
        <f t="shared" si="10"/>
        <v/>
      </c>
    </row>
    <row r="192" spans="1:17" x14ac:dyDescent="0.35">
      <c r="A192">
        <v>188</v>
      </c>
      <c r="B192" t="s">
        <v>292</v>
      </c>
      <c r="C192" t="s">
        <v>294</v>
      </c>
      <c r="D192">
        <v>2.3418499999999998E-2</v>
      </c>
      <c r="E192">
        <v>2.7616100000000001</v>
      </c>
      <c r="F192">
        <v>4.8328199999999999</v>
      </c>
      <c r="G192">
        <v>0</v>
      </c>
      <c r="J192">
        <v>66</v>
      </c>
      <c r="M192" s="1"/>
      <c r="P192">
        <f t="shared" si="9"/>
        <v>42</v>
      </c>
      <c r="Q192" t="str">
        <f t="shared" si="10"/>
        <v/>
      </c>
    </row>
    <row r="193" spans="1:17" x14ac:dyDescent="0.35">
      <c r="A193">
        <v>189</v>
      </c>
      <c r="B193" t="s">
        <v>44</v>
      </c>
      <c r="C193" t="s">
        <v>45</v>
      </c>
      <c r="D193">
        <v>0.13772300000000001</v>
      </c>
      <c r="E193">
        <v>162.57499999999999</v>
      </c>
      <c r="F193">
        <v>3.9582099999999998</v>
      </c>
      <c r="G193">
        <v>8.0976300000000001E-2</v>
      </c>
      <c r="J193">
        <v>67</v>
      </c>
      <c r="M193" s="1"/>
      <c r="P193">
        <f t="shared" si="9"/>
        <v>42</v>
      </c>
      <c r="Q193" t="str">
        <f t="shared" si="10"/>
        <v/>
      </c>
    </row>
    <row r="194" spans="1:17" x14ac:dyDescent="0.35">
      <c r="A194">
        <v>190</v>
      </c>
      <c r="B194" t="s">
        <v>44</v>
      </c>
      <c r="C194" t="s">
        <v>47</v>
      </c>
      <c r="D194">
        <v>0.14574500000000001</v>
      </c>
      <c r="E194">
        <v>172.863</v>
      </c>
      <c r="F194">
        <v>4.1880300000000004</v>
      </c>
      <c r="G194">
        <v>8.6048899999999998E-2</v>
      </c>
      <c r="J194">
        <v>67</v>
      </c>
      <c r="M194" s="1"/>
      <c r="P194">
        <f t="shared" si="9"/>
        <v>42</v>
      </c>
      <c r="Q194" t="str">
        <f t="shared" si="10"/>
        <v/>
      </c>
    </row>
    <row r="195" spans="1:17" x14ac:dyDescent="0.35">
      <c r="A195">
        <v>191</v>
      </c>
      <c r="B195" t="s">
        <v>44</v>
      </c>
      <c r="C195" t="s">
        <v>48</v>
      </c>
      <c r="D195">
        <v>3.60094E-3</v>
      </c>
      <c r="E195">
        <v>3.7523500000000001E-2</v>
      </c>
      <c r="F195">
        <v>0.15009400000000001</v>
      </c>
      <c r="G195">
        <v>0</v>
      </c>
      <c r="J195">
        <v>67</v>
      </c>
      <c r="M195" s="1"/>
      <c r="P195">
        <f t="shared" si="9"/>
        <v>42</v>
      </c>
      <c r="Q195" t="str">
        <f t="shared" si="10"/>
        <v/>
      </c>
    </row>
    <row r="196" spans="1:17" x14ac:dyDescent="0.35">
      <c r="A196">
        <v>192</v>
      </c>
      <c r="B196" t="s">
        <v>44</v>
      </c>
      <c r="C196" t="s">
        <v>46</v>
      </c>
      <c r="D196">
        <v>0.10593900000000001</v>
      </c>
      <c r="E196">
        <v>40.889000000000003</v>
      </c>
      <c r="F196">
        <v>5.9581200000000001</v>
      </c>
      <c r="G196">
        <v>2.6116E-2</v>
      </c>
      <c r="J196">
        <v>67</v>
      </c>
      <c r="M196" s="1"/>
      <c r="P196">
        <f t="shared" si="9"/>
        <v>42</v>
      </c>
      <c r="Q196" t="str">
        <f t="shared" si="10"/>
        <v/>
      </c>
    </row>
    <row r="197" spans="1:17" x14ac:dyDescent="0.35">
      <c r="A197">
        <v>193</v>
      </c>
      <c r="B197" t="s">
        <v>44</v>
      </c>
      <c r="C197" t="s">
        <v>49</v>
      </c>
      <c r="D197">
        <v>0.118017</v>
      </c>
      <c r="E197">
        <v>47.2361</v>
      </c>
      <c r="F197">
        <v>5.6977200000000003</v>
      </c>
      <c r="G197">
        <v>3.07236E-2</v>
      </c>
      <c r="J197">
        <v>67</v>
      </c>
      <c r="M197" s="1"/>
      <c r="P197">
        <f t="shared" si="9"/>
        <v>42</v>
      </c>
      <c r="Q197" t="str">
        <f t="shared" si="10"/>
        <v/>
      </c>
    </row>
    <row r="198" spans="1:17" x14ac:dyDescent="0.35">
      <c r="A198">
        <v>194</v>
      </c>
      <c r="B198" t="s">
        <v>44</v>
      </c>
      <c r="C198" t="s">
        <v>50</v>
      </c>
      <c r="D198">
        <v>3.6226599999999998E-2</v>
      </c>
      <c r="E198">
        <v>4.2621099999999998</v>
      </c>
      <c r="F198">
        <v>7.4586800000000002</v>
      </c>
      <c r="G198">
        <v>0</v>
      </c>
      <c r="J198">
        <v>67</v>
      </c>
      <c r="M198" s="1"/>
      <c r="P198">
        <f t="shared" ref="P198:P261" si="12">IF(Q198="",P197,P197+1)</f>
        <v>42</v>
      </c>
      <c r="Q198" t="str">
        <f t="shared" ref="Q198:Q261" si="13">IF(B198=$R$2,C198,"")</f>
        <v/>
      </c>
    </row>
    <row r="199" spans="1:17" x14ac:dyDescent="0.35">
      <c r="A199">
        <v>195</v>
      </c>
      <c r="B199" t="s">
        <v>583</v>
      </c>
      <c r="C199" t="s">
        <v>594</v>
      </c>
      <c r="D199">
        <v>0.185027</v>
      </c>
      <c r="E199">
        <v>9.0784000000000002</v>
      </c>
      <c r="F199">
        <v>16.874099999999999</v>
      </c>
      <c r="G199">
        <v>1.34658E-2</v>
      </c>
      <c r="J199">
        <v>68</v>
      </c>
      <c r="M199" s="1"/>
      <c r="P199">
        <f t="shared" si="12"/>
        <v>42</v>
      </c>
      <c r="Q199" t="str">
        <f t="shared" si="13"/>
        <v/>
      </c>
    </row>
    <row r="200" spans="1:17" x14ac:dyDescent="0.35">
      <c r="A200">
        <v>196</v>
      </c>
      <c r="B200" t="s">
        <v>583</v>
      </c>
      <c r="C200" t="s">
        <v>584</v>
      </c>
      <c r="D200">
        <v>0.121936</v>
      </c>
      <c r="E200">
        <v>5.10886</v>
      </c>
      <c r="F200">
        <v>9.1318099999999998</v>
      </c>
      <c r="G200">
        <v>0</v>
      </c>
      <c r="J200">
        <v>68</v>
      </c>
      <c r="M200" s="1"/>
      <c r="P200">
        <f t="shared" si="12"/>
        <v>42</v>
      </c>
      <c r="Q200" t="str">
        <f t="shared" si="13"/>
        <v/>
      </c>
    </row>
    <row r="201" spans="1:17" x14ac:dyDescent="0.35">
      <c r="A201">
        <v>197</v>
      </c>
      <c r="B201" t="s">
        <v>583</v>
      </c>
      <c r="C201" t="s">
        <v>600</v>
      </c>
      <c r="D201">
        <v>0.27383200000000002</v>
      </c>
      <c r="E201">
        <v>9.3877400000000009</v>
      </c>
      <c r="F201">
        <v>11.387499999999999</v>
      </c>
      <c r="G201">
        <v>6.7468099999999998E-3</v>
      </c>
      <c r="J201">
        <v>68</v>
      </c>
      <c r="M201" s="1"/>
      <c r="P201">
        <f t="shared" si="12"/>
        <v>42</v>
      </c>
      <c r="Q201" t="str">
        <f t="shared" si="13"/>
        <v/>
      </c>
    </row>
    <row r="202" spans="1:17" x14ac:dyDescent="0.35">
      <c r="A202">
        <v>198</v>
      </c>
      <c r="B202" t="s">
        <v>583</v>
      </c>
      <c r="C202" t="s">
        <v>596</v>
      </c>
      <c r="D202">
        <v>0.21721599999999999</v>
      </c>
      <c r="E202">
        <v>25.338999999999999</v>
      </c>
      <c r="F202">
        <v>10.1402</v>
      </c>
      <c r="G202">
        <v>5.5676299999999998E-2</v>
      </c>
      <c r="J202">
        <v>68</v>
      </c>
      <c r="M202" s="1"/>
      <c r="P202">
        <f t="shared" si="12"/>
        <v>42</v>
      </c>
      <c r="Q202" t="str">
        <f t="shared" si="13"/>
        <v/>
      </c>
    </row>
    <row r="203" spans="1:17" x14ac:dyDescent="0.35">
      <c r="A203">
        <v>199</v>
      </c>
      <c r="B203" t="s">
        <v>583</v>
      </c>
      <c r="C203" t="s">
        <v>597</v>
      </c>
      <c r="D203">
        <v>0.23134199999999999</v>
      </c>
      <c r="E203">
        <v>29.422999999999998</v>
      </c>
      <c r="F203">
        <v>12.497</v>
      </c>
      <c r="G203">
        <v>7.1441400000000002E-2</v>
      </c>
      <c r="J203">
        <v>68</v>
      </c>
      <c r="M203" s="1"/>
      <c r="P203">
        <f t="shared" si="12"/>
        <v>42</v>
      </c>
      <c r="Q203" t="str">
        <f t="shared" si="13"/>
        <v/>
      </c>
    </row>
    <row r="204" spans="1:17" x14ac:dyDescent="0.35">
      <c r="A204">
        <v>200</v>
      </c>
      <c r="B204" t="s">
        <v>583</v>
      </c>
      <c r="C204" t="s">
        <v>601</v>
      </c>
      <c r="D204">
        <v>0.20713799999999999</v>
      </c>
      <c r="E204">
        <v>5.9698700000000002</v>
      </c>
      <c r="F204">
        <v>18.771699999999999</v>
      </c>
      <c r="G204">
        <v>1.70648E-3</v>
      </c>
      <c r="J204">
        <v>68</v>
      </c>
      <c r="M204" s="1"/>
      <c r="P204">
        <f t="shared" si="12"/>
        <v>42</v>
      </c>
      <c r="Q204" t="str">
        <f t="shared" si="13"/>
        <v/>
      </c>
    </row>
    <row r="205" spans="1:17" x14ac:dyDescent="0.35">
      <c r="A205">
        <v>201</v>
      </c>
      <c r="B205" t="s">
        <v>583</v>
      </c>
      <c r="C205" t="s">
        <v>599</v>
      </c>
      <c r="D205">
        <v>0.38030399999999998</v>
      </c>
      <c r="E205">
        <v>47.059800000000003</v>
      </c>
      <c r="F205">
        <v>19.0913</v>
      </c>
      <c r="G205">
        <v>0.122375</v>
      </c>
      <c r="J205">
        <v>68</v>
      </c>
      <c r="M205" s="1"/>
      <c r="P205">
        <f t="shared" si="12"/>
        <v>42</v>
      </c>
      <c r="Q205" t="str">
        <f t="shared" si="13"/>
        <v/>
      </c>
    </row>
    <row r="206" spans="1:17" x14ac:dyDescent="0.35">
      <c r="A206">
        <v>202</v>
      </c>
      <c r="B206" t="s">
        <v>583</v>
      </c>
      <c r="C206" t="s">
        <v>585</v>
      </c>
      <c r="D206">
        <v>0.123804</v>
      </c>
      <c r="E206">
        <v>8.2418600000000009</v>
      </c>
      <c r="F206">
        <v>8.4479900000000008</v>
      </c>
      <c r="G206">
        <v>9.8404300000000007E-3</v>
      </c>
      <c r="J206">
        <v>68</v>
      </c>
      <c r="M206" s="1"/>
      <c r="P206">
        <f t="shared" si="12"/>
        <v>42</v>
      </c>
      <c r="Q206" t="str">
        <f t="shared" si="13"/>
        <v/>
      </c>
    </row>
    <row r="207" spans="1:17" x14ac:dyDescent="0.35">
      <c r="A207">
        <v>203</v>
      </c>
      <c r="B207" t="s">
        <v>583</v>
      </c>
      <c r="C207" t="s">
        <v>586</v>
      </c>
      <c r="D207">
        <v>0.16845499999999999</v>
      </c>
      <c r="E207">
        <v>9.5343400000000003</v>
      </c>
      <c r="F207">
        <v>10.6632</v>
      </c>
      <c r="G207">
        <v>1.16875E-2</v>
      </c>
      <c r="J207">
        <v>68</v>
      </c>
      <c r="M207" s="1"/>
      <c r="P207">
        <f t="shared" si="12"/>
        <v>42</v>
      </c>
      <c r="Q207" t="str">
        <f t="shared" si="13"/>
        <v/>
      </c>
    </row>
    <row r="208" spans="1:17" x14ac:dyDescent="0.35">
      <c r="A208">
        <v>204</v>
      </c>
      <c r="B208" t="s">
        <v>583</v>
      </c>
      <c r="C208" t="s">
        <v>593</v>
      </c>
      <c r="D208">
        <v>0.161301</v>
      </c>
      <c r="E208">
        <v>16.410299999999999</v>
      </c>
      <c r="F208">
        <v>10.461499999999999</v>
      </c>
      <c r="G208">
        <v>4.1064499999999997E-2</v>
      </c>
      <c r="J208">
        <v>68</v>
      </c>
      <c r="M208" s="1"/>
      <c r="P208">
        <f t="shared" si="12"/>
        <v>42</v>
      </c>
      <c r="Q208" t="str">
        <f t="shared" si="13"/>
        <v/>
      </c>
    </row>
    <row r="209" spans="1:17" x14ac:dyDescent="0.35">
      <c r="A209">
        <v>205</v>
      </c>
      <c r="B209" t="s">
        <v>583</v>
      </c>
      <c r="C209" t="s">
        <v>587</v>
      </c>
      <c r="D209">
        <v>0.19886799999999999</v>
      </c>
      <c r="E209">
        <v>7.9279999999999999</v>
      </c>
      <c r="F209">
        <v>16.704799999999999</v>
      </c>
      <c r="G209">
        <v>7.5868200000000002E-3</v>
      </c>
      <c r="J209">
        <v>68</v>
      </c>
      <c r="M209" s="1"/>
      <c r="P209">
        <f t="shared" si="12"/>
        <v>42</v>
      </c>
      <c r="Q209" t="str">
        <f t="shared" si="13"/>
        <v/>
      </c>
    </row>
    <row r="210" spans="1:17" x14ac:dyDescent="0.35">
      <c r="A210">
        <v>206</v>
      </c>
      <c r="B210" t="s">
        <v>583</v>
      </c>
      <c r="C210" t="s">
        <v>588</v>
      </c>
      <c r="D210">
        <v>0.12131699999999999</v>
      </c>
      <c r="E210">
        <v>5.2548399999999997</v>
      </c>
      <c r="F210">
        <v>11.2165</v>
      </c>
      <c r="G210">
        <v>2.03616E-3</v>
      </c>
      <c r="J210">
        <v>68</v>
      </c>
      <c r="M210" s="1"/>
      <c r="P210">
        <f t="shared" si="12"/>
        <v>42</v>
      </c>
      <c r="Q210" t="str">
        <f t="shared" si="13"/>
        <v/>
      </c>
    </row>
    <row r="211" spans="1:17" x14ac:dyDescent="0.35">
      <c r="A211">
        <v>207</v>
      </c>
      <c r="B211" t="s">
        <v>583</v>
      </c>
      <c r="C211" t="s">
        <v>589</v>
      </c>
      <c r="D211">
        <v>0.21679899999999999</v>
      </c>
      <c r="E211">
        <v>5.44651</v>
      </c>
      <c r="F211">
        <v>17.856999999999999</v>
      </c>
      <c r="G211">
        <v>2.3975099999999999E-4</v>
      </c>
      <c r="J211">
        <v>68</v>
      </c>
      <c r="M211" s="1"/>
      <c r="P211">
        <f t="shared" si="12"/>
        <v>42</v>
      </c>
      <c r="Q211" t="str">
        <f t="shared" si="13"/>
        <v/>
      </c>
    </row>
    <row r="212" spans="1:17" x14ac:dyDescent="0.35">
      <c r="A212">
        <v>208</v>
      </c>
      <c r="B212" t="s">
        <v>583</v>
      </c>
      <c r="C212" t="s">
        <v>598</v>
      </c>
      <c r="D212">
        <v>0.41574299999999997</v>
      </c>
      <c r="E212">
        <v>57.074199999999998</v>
      </c>
      <c r="F212">
        <v>20.4011</v>
      </c>
      <c r="G212">
        <v>0.141126</v>
      </c>
      <c r="J212">
        <v>68</v>
      </c>
      <c r="M212" s="1"/>
      <c r="P212">
        <f t="shared" si="12"/>
        <v>42</v>
      </c>
      <c r="Q212" t="str">
        <f t="shared" si="13"/>
        <v/>
      </c>
    </row>
    <row r="213" spans="1:17" x14ac:dyDescent="0.35">
      <c r="A213">
        <v>209</v>
      </c>
      <c r="B213" t="s">
        <v>583</v>
      </c>
      <c r="C213" t="s">
        <v>590</v>
      </c>
      <c r="D213">
        <v>0.18499599999999999</v>
      </c>
      <c r="E213">
        <v>25.6191</v>
      </c>
      <c r="F213">
        <v>12.8414</v>
      </c>
      <c r="G213">
        <v>5.9641600000000003E-2</v>
      </c>
      <c r="J213">
        <v>68</v>
      </c>
      <c r="M213" s="1"/>
      <c r="P213">
        <f t="shared" si="12"/>
        <v>42</v>
      </c>
      <c r="Q213" t="str">
        <f t="shared" si="13"/>
        <v/>
      </c>
    </row>
    <row r="214" spans="1:17" x14ac:dyDescent="0.35">
      <c r="A214">
        <v>210</v>
      </c>
      <c r="B214" t="s">
        <v>583</v>
      </c>
      <c r="C214" t="s">
        <v>592</v>
      </c>
      <c r="D214">
        <v>0.289549</v>
      </c>
      <c r="E214">
        <v>41.991300000000003</v>
      </c>
      <c r="F214">
        <v>10.7095</v>
      </c>
      <c r="G214">
        <v>8.2088400000000006E-2</v>
      </c>
      <c r="J214">
        <v>68</v>
      </c>
      <c r="M214" s="1"/>
      <c r="P214">
        <f t="shared" si="12"/>
        <v>42</v>
      </c>
      <c r="Q214" t="str">
        <f t="shared" si="13"/>
        <v/>
      </c>
    </row>
    <row r="215" spans="1:17" x14ac:dyDescent="0.35">
      <c r="A215">
        <v>211</v>
      </c>
      <c r="B215" t="s">
        <v>583</v>
      </c>
      <c r="C215" t="s">
        <v>595</v>
      </c>
      <c r="D215">
        <v>0.37126599999999998</v>
      </c>
      <c r="E215">
        <v>8.6452500000000008</v>
      </c>
      <c r="F215">
        <v>9.4886199999999992</v>
      </c>
      <c r="G215">
        <v>8.8181800000000001E-3</v>
      </c>
      <c r="J215">
        <v>68</v>
      </c>
      <c r="M215" s="1"/>
      <c r="P215">
        <f t="shared" si="12"/>
        <v>42</v>
      </c>
      <c r="Q215" t="str">
        <f t="shared" si="13"/>
        <v/>
      </c>
    </row>
    <row r="216" spans="1:17" x14ac:dyDescent="0.35">
      <c r="A216">
        <v>212</v>
      </c>
      <c r="B216" t="s">
        <v>583</v>
      </c>
      <c r="C216" t="s">
        <v>591</v>
      </c>
      <c r="D216">
        <v>0.18498899999999999</v>
      </c>
      <c r="E216">
        <v>6.4880599999999999</v>
      </c>
      <c r="F216">
        <v>17.214200000000002</v>
      </c>
      <c r="G216">
        <v>4.8355000000000004E-3</v>
      </c>
      <c r="J216">
        <v>68</v>
      </c>
      <c r="M216" s="1"/>
      <c r="P216">
        <f t="shared" si="12"/>
        <v>42</v>
      </c>
      <c r="Q216" t="str">
        <f t="shared" si="13"/>
        <v/>
      </c>
    </row>
    <row r="217" spans="1:17" x14ac:dyDescent="0.35">
      <c r="A217">
        <v>213</v>
      </c>
      <c r="B217" t="s">
        <v>378</v>
      </c>
      <c r="C217" t="s">
        <v>379</v>
      </c>
      <c r="D217">
        <v>0.11060200000000001</v>
      </c>
      <c r="E217">
        <v>20.386900000000001</v>
      </c>
      <c r="F217">
        <v>11.107100000000001</v>
      </c>
      <c r="G217">
        <v>1.1875800000000001E-2</v>
      </c>
      <c r="J217">
        <v>69</v>
      </c>
      <c r="M217" s="1"/>
      <c r="P217">
        <f t="shared" si="12"/>
        <v>42</v>
      </c>
      <c r="Q217" t="str">
        <f t="shared" si="13"/>
        <v/>
      </c>
    </row>
    <row r="218" spans="1:17" x14ac:dyDescent="0.35">
      <c r="A218">
        <v>214</v>
      </c>
      <c r="B218" t="s">
        <v>378</v>
      </c>
      <c r="C218" t="s">
        <v>380</v>
      </c>
      <c r="D218">
        <v>0.111487</v>
      </c>
      <c r="E218">
        <v>7.2900099999999997</v>
      </c>
      <c r="F218">
        <v>9.6816700000000004</v>
      </c>
      <c r="G218">
        <v>4.3753200000000003E-3</v>
      </c>
      <c r="J218">
        <v>69</v>
      </c>
      <c r="M218" s="1"/>
      <c r="P218">
        <f t="shared" si="12"/>
        <v>42</v>
      </c>
      <c r="Q218" t="str">
        <f t="shared" si="13"/>
        <v/>
      </c>
    </row>
    <row r="219" spans="1:17" x14ac:dyDescent="0.35">
      <c r="A219">
        <v>215</v>
      </c>
      <c r="B219" t="s">
        <v>453</v>
      </c>
      <c r="C219" t="s">
        <v>454</v>
      </c>
      <c r="D219">
        <v>0.166403</v>
      </c>
      <c r="E219">
        <v>19.9587</v>
      </c>
      <c r="F219">
        <v>11.712400000000001</v>
      </c>
      <c r="G219">
        <v>3.2876900000000001E-2</v>
      </c>
      <c r="J219">
        <v>70</v>
      </c>
      <c r="M219" s="1"/>
      <c r="P219">
        <f t="shared" si="12"/>
        <v>42</v>
      </c>
      <c r="Q219" t="str">
        <f t="shared" si="13"/>
        <v/>
      </c>
    </row>
    <row r="220" spans="1:17" x14ac:dyDescent="0.35">
      <c r="A220">
        <v>216</v>
      </c>
      <c r="B220" t="s">
        <v>453</v>
      </c>
      <c r="C220" t="s">
        <v>455</v>
      </c>
      <c r="D220">
        <v>0.120392</v>
      </c>
      <c r="E220">
        <v>7.0602299999999998</v>
      </c>
      <c r="F220">
        <v>5.5321699999999998</v>
      </c>
      <c r="G220">
        <v>7.0349200000000001E-3</v>
      </c>
      <c r="J220">
        <v>70</v>
      </c>
      <c r="M220" s="1"/>
      <c r="P220">
        <f t="shared" si="12"/>
        <v>42</v>
      </c>
      <c r="Q220" t="str">
        <f t="shared" si="13"/>
        <v/>
      </c>
    </row>
    <row r="221" spans="1:17" x14ac:dyDescent="0.35">
      <c r="A221">
        <v>217</v>
      </c>
      <c r="B221" t="s">
        <v>295</v>
      </c>
      <c r="C221" t="s">
        <v>296</v>
      </c>
      <c r="D221">
        <v>0.30603900000000001</v>
      </c>
      <c r="E221">
        <v>2.2367900000000001</v>
      </c>
      <c r="F221">
        <v>4.7100200000000001</v>
      </c>
      <c r="G221">
        <v>2.9171599999999998E-3</v>
      </c>
      <c r="J221">
        <v>71</v>
      </c>
      <c r="M221" s="1"/>
      <c r="P221">
        <f t="shared" si="12"/>
        <v>42</v>
      </c>
      <c r="Q221" t="str">
        <f t="shared" si="13"/>
        <v/>
      </c>
    </row>
    <row r="222" spans="1:17" x14ac:dyDescent="0.35">
      <c r="A222">
        <v>218</v>
      </c>
      <c r="B222" t="s">
        <v>297</v>
      </c>
      <c r="C222" t="s">
        <v>298</v>
      </c>
      <c r="D222">
        <v>6.6981899999999997E-2</v>
      </c>
      <c r="E222">
        <v>1.79498</v>
      </c>
      <c r="F222">
        <v>6.0978000000000003</v>
      </c>
      <c r="G222">
        <v>1.64551E-4</v>
      </c>
      <c r="J222">
        <v>72</v>
      </c>
      <c r="M222" s="1"/>
      <c r="P222">
        <f t="shared" si="12"/>
        <v>42</v>
      </c>
      <c r="Q222" t="str">
        <f t="shared" si="13"/>
        <v/>
      </c>
    </row>
    <row r="223" spans="1:17" x14ac:dyDescent="0.35">
      <c r="A223">
        <v>219</v>
      </c>
      <c r="B223" t="s">
        <v>297</v>
      </c>
      <c r="C223" t="s">
        <v>299</v>
      </c>
      <c r="D223">
        <v>7.2883900000000001E-2</v>
      </c>
      <c r="E223">
        <v>4.9816900000000004</v>
      </c>
      <c r="F223">
        <v>6.8761200000000002</v>
      </c>
      <c r="G223">
        <v>3.3321700000000002E-3</v>
      </c>
      <c r="J223">
        <v>72</v>
      </c>
      <c r="M223" s="1"/>
      <c r="P223">
        <f t="shared" si="12"/>
        <v>42</v>
      </c>
      <c r="Q223" t="str">
        <f t="shared" si="13"/>
        <v/>
      </c>
    </row>
    <row r="224" spans="1:17" x14ac:dyDescent="0.35">
      <c r="A224">
        <v>220</v>
      </c>
      <c r="B224" t="s">
        <v>297</v>
      </c>
      <c r="C224" t="s">
        <v>300</v>
      </c>
      <c r="D224">
        <v>7.5141600000000003E-2</v>
      </c>
      <c r="E224">
        <v>5.1319999999999997</v>
      </c>
      <c r="F224">
        <v>8.73752</v>
      </c>
      <c r="G224">
        <v>5.71172E-4</v>
      </c>
      <c r="J224">
        <v>72</v>
      </c>
      <c r="M224" s="1"/>
      <c r="P224">
        <f t="shared" si="12"/>
        <v>42</v>
      </c>
      <c r="Q224" t="str">
        <f t="shared" si="13"/>
        <v/>
      </c>
    </row>
    <row r="225" spans="1:17" x14ac:dyDescent="0.35">
      <c r="A225">
        <v>221</v>
      </c>
      <c r="B225" t="s">
        <v>301</v>
      </c>
      <c r="C225" t="s">
        <v>302</v>
      </c>
      <c r="D225">
        <v>0.10997899999999999</v>
      </c>
      <c r="E225">
        <v>136.66200000000001</v>
      </c>
      <c r="F225">
        <v>4.9648300000000001</v>
      </c>
      <c r="G225">
        <v>1.0873799999999999E-2</v>
      </c>
      <c r="J225">
        <v>73</v>
      </c>
      <c r="M225" s="1"/>
      <c r="P225">
        <f t="shared" si="12"/>
        <v>42</v>
      </c>
      <c r="Q225" t="str">
        <f t="shared" si="13"/>
        <v/>
      </c>
    </row>
    <row r="226" spans="1:17" x14ac:dyDescent="0.35">
      <c r="A226">
        <v>222</v>
      </c>
      <c r="B226" t="s">
        <v>303</v>
      </c>
      <c r="C226" t="s">
        <v>304</v>
      </c>
      <c r="D226">
        <v>0.26681500000000002</v>
      </c>
      <c r="E226">
        <v>32.740499999999997</v>
      </c>
      <c r="F226">
        <v>18.629799999999999</v>
      </c>
      <c r="G226">
        <v>8.1143400000000004E-2</v>
      </c>
      <c r="J226">
        <v>74</v>
      </c>
      <c r="M226" s="1"/>
      <c r="P226">
        <f t="shared" si="12"/>
        <v>42</v>
      </c>
      <c r="Q226" t="str">
        <f t="shared" si="13"/>
        <v/>
      </c>
    </row>
    <row r="227" spans="1:17" x14ac:dyDescent="0.35">
      <c r="A227">
        <v>223</v>
      </c>
      <c r="B227" t="s">
        <v>303</v>
      </c>
      <c r="C227" t="s">
        <v>305</v>
      </c>
      <c r="D227">
        <v>0.124415</v>
      </c>
      <c r="E227">
        <v>16.366499999999998</v>
      </c>
      <c r="F227">
        <v>9.2988400000000002</v>
      </c>
      <c r="G227">
        <v>2.98765E-2</v>
      </c>
      <c r="J227">
        <v>74</v>
      </c>
      <c r="M227" s="1"/>
      <c r="P227">
        <f t="shared" si="12"/>
        <v>42</v>
      </c>
      <c r="Q227" t="str">
        <f t="shared" si="13"/>
        <v/>
      </c>
    </row>
    <row r="228" spans="1:17" x14ac:dyDescent="0.35">
      <c r="A228">
        <v>224</v>
      </c>
      <c r="B228" t="s">
        <v>303</v>
      </c>
      <c r="C228" t="s">
        <v>306</v>
      </c>
      <c r="D228">
        <v>8.0927200000000005E-2</v>
      </c>
      <c r="E228">
        <v>8.7954899999999991</v>
      </c>
      <c r="F228">
        <v>6.86172</v>
      </c>
      <c r="G228">
        <v>1.6301300000000001E-2</v>
      </c>
      <c r="J228">
        <v>74</v>
      </c>
      <c r="M228" s="1"/>
      <c r="P228">
        <f t="shared" si="12"/>
        <v>42</v>
      </c>
      <c r="Q228" t="str">
        <f t="shared" si="13"/>
        <v/>
      </c>
    </row>
    <row r="229" spans="1:17" x14ac:dyDescent="0.35">
      <c r="A229">
        <v>225</v>
      </c>
      <c r="B229" t="s">
        <v>307</v>
      </c>
      <c r="C229" t="s">
        <v>308</v>
      </c>
      <c r="D229">
        <v>9.9570900000000004E-2</v>
      </c>
      <c r="E229">
        <v>10.8744</v>
      </c>
      <c r="F229">
        <v>8.01647</v>
      </c>
      <c r="G229">
        <v>2.21815E-2</v>
      </c>
      <c r="J229">
        <v>75</v>
      </c>
      <c r="M229" s="1"/>
      <c r="P229">
        <f t="shared" si="12"/>
        <v>42</v>
      </c>
      <c r="Q229" t="str">
        <f t="shared" si="13"/>
        <v/>
      </c>
    </row>
    <row r="230" spans="1:17" x14ac:dyDescent="0.35">
      <c r="A230">
        <v>226</v>
      </c>
      <c r="B230" t="s">
        <v>309</v>
      </c>
      <c r="C230" t="s">
        <v>310</v>
      </c>
      <c r="D230">
        <v>0.105653</v>
      </c>
      <c r="E230">
        <v>3.9904899999999999</v>
      </c>
      <c r="F230">
        <v>6.9387299999999996</v>
      </c>
      <c r="G230">
        <v>8.1872300000000004E-4</v>
      </c>
      <c r="J230">
        <v>76</v>
      </c>
      <c r="M230" s="1"/>
      <c r="P230">
        <f t="shared" si="12"/>
        <v>42</v>
      </c>
      <c r="Q230" t="str">
        <f t="shared" si="13"/>
        <v/>
      </c>
    </row>
    <row r="231" spans="1:17" x14ac:dyDescent="0.35">
      <c r="A231">
        <v>227</v>
      </c>
      <c r="B231" t="s">
        <v>311</v>
      </c>
      <c r="C231" t="s">
        <v>312</v>
      </c>
      <c r="D231">
        <v>6.3E-2</v>
      </c>
      <c r="E231">
        <v>14.039899999999999</v>
      </c>
      <c r="F231">
        <v>0</v>
      </c>
      <c r="G231">
        <v>1.54191E-2</v>
      </c>
      <c r="J231">
        <v>77</v>
      </c>
      <c r="M231" s="1"/>
      <c r="P231">
        <f t="shared" si="12"/>
        <v>42</v>
      </c>
      <c r="Q231" t="str">
        <f t="shared" si="13"/>
        <v/>
      </c>
    </row>
    <row r="232" spans="1:17" x14ac:dyDescent="0.35">
      <c r="A232">
        <v>228</v>
      </c>
      <c r="B232" t="s">
        <v>610</v>
      </c>
      <c r="C232" t="s">
        <v>611</v>
      </c>
      <c r="D232">
        <v>0.37996400000000002</v>
      </c>
      <c r="E232">
        <v>69</v>
      </c>
      <c r="F232">
        <v>8.9999599999999997</v>
      </c>
      <c r="G232">
        <v>0.12</v>
      </c>
      <c r="J232">
        <v>78</v>
      </c>
      <c r="M232" s="1"/>
      <c r="P232">
        <f t="shared" si="12"/>
        <v>42</v>
      </c>
      <c r="Q232" t="str">
        <f t="shared" si="13"/>
        <v/>
      </c>
    </row>
    <row r="233" spans="1:17" x14ac:dyDescent="0.35">
      <c r="A233">
        <v>229</v>
      </c>
      <c r="B233" t="s">
        <v>610</v>
      </c>
      <c r="C233" t="s">
        <v>612</v>
      </c>
      <c r="D233">
        <v>6.0000499999999998E-2</v>
      </c>
      <c r="E233">
        <v>3</v>
      </c>
      <c r="F233">
        <v>6</v>
      </c>
      <c r="G233">
        <v>0</v>
      </c>
      <c r="J233">
        <v>78</v>
      </c>
      <c r="M233" s="1"/>
      <c r="P233">
        <f t="shared" si="12"/>
        <v>42</v>
      </c>
      <c r="Q233" t="str">
        <f t="shared" si="13"/>
        <v/>
      </c>
    </row>
    <row r="234" spans="1:17" x14ac:dyDescent="0.35">
      <c r="A234">
        <v>230</v>
      </c>
      <c r="B234" t="s">
        <v>313</v>
      </c>
      <c r="C234" t="s">
        <v>314</v>
      </c>
      <c r="D234">
        <v>4.8787299999999999E-2</v>
      </c>
      <c r="E234">
        <v>5.4117600000000001</v>
      </c>
      <c r="F234">
        <v>8.4592799999999997</v>
      </c>
      <c r="G234">
        <v>1.6874800000000001E-3</v>
      </c>
      <c r="J234">
        <v>79</v>
      </c>
      <c r="M234" s="1"/>
      <c r="P234">
        <f t="shared" si="12"/>
        <v>42</v>
      </c>
      <c r="Q234" t="str">
        <f t="shared" si="13"/>
        <v/>
      </c>
    </row>
    <row r="235" spans="1:17" x14ac:dyDescent="0.35">
      <c r="A235">
        <v>231</v>
      </c>
      <c r="B235" t="s">
        <v>315</v>
      </c>
      <c r="C235" t="s">
        <v>316</v>
      </c>
      <c r="D235">
        <v>0.28119699999999997</v>
      </c>
      <c r="E235">
        <v>10.811500000000001</v>
      </c>
      <c r="F235">
        <v>17.2958</v>
      </c>
      <c r="G235">
        <v>1.6792899999999999E-2</v>
      </c>
      <c r="J235">
        <v>80</v>
      </c>
      <c r="M235" s="1"/>
      <c r="P235">
        <f t="shared" si="12"/>
        <v>42</v>
      </c>
      <c r="Q235" t="str">
        <f t="shared" si="13"/>
        <v/>
      </c>
    </row>
    <row r="236" spans="1:17" x14ac:dyDescent="0.35">
      <c r="A236">
        <v>232</v>
      </c>
      <c r="B236" t="s">
        <v>315</v>
      </c>
      <c r="C236" t="s">
        <v>317</v>
      </c>
      <c r="D236">
        <v>4.7424000000000001E-2</v>
      </c>
      <c r="E236">
        <v>9.3826699999999992</v>
      </c>
      <c r="F236">
        <v>0.77022000000000002</v>
      </c>
      <c r="G236">
        <v>2.9309499999999999E-2</v>
      </c>
      <c r="J236">
        <v>80</v>
      </c>
      <c r="M236" s="1"/>
      <c r="P236">
        <f t="shared" si="12"/>
        <v>42</v>
      </c>
      <c r="Q236" t="str">
        <f t="shared" si="13"/>
        <v/>
      </c>
    </row>
    <row r="237" spans="1:17" x14ac:dyDescent="0.35">
      <c r="A237">
        <v>233</v>
      </c>
      <c r="B237" t="s">
        <v>315</v>
      </c>
      <c r="C237" t="s">
        <v>318</v>
      </c>
      <c r="D237">
        <v>7.4687000000000003E-2</v>
      </c>
      <c r="E237">
        <v>5.5582599999999998</v>
      </c>
      <c r="F237">
        <v>9.7269799999999993</v>
      </c>
      <c r="G237">
        <v>0</v>
      </c>
      <c r="J237">
        <v>80</v>
      </c>
      <c r="M237" s="1"/>
      <c r="P237">
        <f t="shared" si="12"/>
        <v>42</v>
      </c>
      <c r="Q237" t="str">
        <f t="shared" si="13"/>
        <v/>
      </c>
    </row>
    <row r="238" spans="1:17" x14ac:dyDescent="0.35">
      <c r="A238">
        <v>234</v>
      </c>
      <c r="B238" t="s">
        <v>315</v>
      </c>
      <c r="C238" t="s">
        <v>319</v>
      </c>
      <c r="D238">
        <v>0.32676300000000003</v>
      </c>
      <c r="E238">
        <v>13.4794</v>
      </c>
      <c r="F238">
        <v>17.034400000000002</v>
      </c>
      <c r="G238">
        <v>2.4461500000000001E-2</v>
      </c>
      <c r="J238">
        <v>80</v>
      </c>
      <c r="M238" s="1"/>
      <c r="P238">
        <f t="shared" si="12"/>
        <v>42</v>
      </c>
      <c r="Q238" t="str">
        <f t="shared" si="13"/>
        <v/>
      </c>
    </row>
    <row r="239" spans="1:17" x14ac:dyDescent="0.35">
      <c r="A239">
        <v>235</v>
      </c>
      <c r="B239" t="s">
        <v>320</v>
      </c>
      <c r="C239" t="s">
        <v>321</v>
      </c>
      <c r="D239">
        <v>9.8777000000000004E-2</v>
      </c>
      <c r="E239">
        <v>7.7646699999999997</v>
      </c>
      <c r="F239">
        <v>12.1258</v>
      </c>
      <c r="G239">
        <v>2.6072700000000001E-3</v>
      </c>
      <c r="J239">
        <v>81</v>
      </c>
      <c r="M239" s="1"/>
      <c r="P239">
        <f t="shared" si="12"/>
        <v>42</v>
      </c>
      <c r="Q239" t="str">
        <f t="shared" si="13"/>
        <v/>
      </c>
    </row>
    <row r="240" spans="1:17" x14ac:dyDescent="0.35">
      <c r="A240">
        <v>236</v>
      </c>
      <c r="B240" t="s">
        <v>320</v>
      </c>
      <c r="C240" t="s">
        <v>322</v>
      </c>
      <c r="D240">
        <v>9.0338500000000002E-2</v>
      </c>
      <c r="E240">
        <v>9.3109400000000004</v>
      </c>
      <c r="F240">
        <v>9.4433199999999999</v>
      </c>
      <c r="G240">
        <v>1.28422E-2</v>
      </c>
      <c r="J240">
        <v>81</v>
      </c>
      <c r="M240" s="1"/>
      <c r="P240">
        <f t="shared" si="12"/>
        <v>42</v>
      </c>
      <c r="Q240" t="str">
        <f t="shared" si="13"/>
        <v/>
      </c>
    </row>
    <row r="241" spans="1:17" x14ac:dyDescent="0.35">
      <c r="A241">
        <v>237</v>
      </c>
      <c r="B241" t="s">
        <v>323</v>
      </c>
      <c r="C241" t="s">
        <v>324</v>
      </c>
      <c r="D241">
        <v>0.16489300000000001</v>
      </c>
      <c r="E241">
        <v>4.5846900000000002</v>
      </c>
      <c r="F241">
        <v>12.072900000000001</v>
      </c>
      <c r="G241">
        <v>0</v>
      </c>
      <c r="J241">
        <v>82</v>
      </c>
      <c r="M241" s="1"/>
      <c r="P241">
        <f t="shared" si="12"/>
        <v>42</v>
      </c>
      <c r="Q241" t="str">
        <f t="shared" si="13"/>
        <v/>
      </c>
    </row>
    <row r="242" spans="1:17" x14ac:dyDescent="0.35">
      <c r="A242">
        <v>238</v>
      </c>
      <c r="B242" t="s">
        <v>327</v>
      </c>
      <c r="C242" t="s">
        <v>328</v>
      </c>
      <c r="D242">
        <v>0.17915</v>
      </c>
      <c r="E242">
        <v>33.172699999999999</v>
      </c>
      <c r="F242">
        <v>8.7042999999999999</v>
      </c>
      <c r="G242">
        <v>5.2341699999999998E-2</v>
      </c>
      <c r="J242">
        <v>83</v>
      </c>
      <c r="M242" s="1"/>
      <c r="P242">
        <f t="shared" si="12"/>
        <v>42</v>
      </c>
      <c r="Q242" t="str">
        <f t="shared" si="13"/>
        <v/>
      </c>
    </row>
    <row r="243" spans="1:17" x14ac:dyDescent="0.35">
      <c r="A243">
        <v>239</v>
      </c>
      <c r="B243" t="s">
        <v>329</v>
      </c>
      <c r="C243" t="s">
        <v>330</v>
      </c>
      <c r="D243">
        <v>8.0297199999999999E-2</v>
      </c>
      <c r="E243">
        <v>14.1769</v>
      </c>
      <c r="F243">
        <v>7.3720299999999996</v>
      </c>
      <c r="G243">
        <v>1.0554900000000001E-2</v>
      </c>
      <c r="J243">
        <v>84</v>
      </c>
      <c r="M243" s="1"/>
      <c r="P243">
        <f t="shared" si="12"/>
        <v>42</v>
      </c>
      <c r="Q243" t="str">
        <f t="shared" si="13"/>
        <v/>
      </c>
    </row>
    <row r="244" spans="1:17" x14ac:dyDescent="0.35">
      <c r="A244">
        <v>240</v>
      </c>
      <c r="B244" t="s">
        <v>331</v>
      </c>
      <c r="C244" t="s">
        <v>332</v>
      </c>
      <c r="D244">
        <v>0.16564599999999999</v>
      </c>
      <c r="E244">
        <v>7.7410500000000004</v>
      </c>
      <c r="F244">
        <v>17.8062</v>
      </c>
      <c r="G244">
        <v>7.8957100000000002E-3</v>
      </c>
      <c r="J244">
        <v>85</v>
      </c>
      <c r="M244" s="1"/>
      <c r="P244">
        <f t="shared" si="12"/>
        <v>42</v>
      </c>
      <c r="Q244" t="str">
        <f t="shared" si="13"/>
        <v/>
      </c>
    </row>
    <row r="245" spans="1:17" x14ac:dyDescent="0.35">
      <c r="A245">
        <v>241</v>
      </c>
      <c r="B245" t="s">
        <v>331</v>
      </c>
      <c r="C245" t="s">
        <v>333</v>
      </c>
      <c r="D245">
        <v>0.17843899999999999</v>
      </c>
      <c r="E245">
        <v>10.2507</v>
      </c>
      <c r="F245">
        <v>18.940899999999999</v>
      </c>
      <c r="G245">
        <v>1.3635100000000001E-2</v>
      </c>
      <c r="J245">
        <v>85</v>
      </c>
      <c r="M245" s="1"/>
      <c r="P245">
        <f t="shared" si="12"/>
        <v>42</v>
      </c>
      <c r="Q245" t="str">
        <f t="shared" si="13"/>
        <v/>
      </c>
    </row>
    <row r="246" spans="1:17" x14ac:dyDescent="0.35">
      <c r="A246">
        <v>242</v>
      </c>
      <c r="B246" t="s">
        <v>331</v>
      </c>
      <c r="C246" t="s">
        <v>334</v>
      </c>
      <c r="D246">
        <v>9.7374799999999997E-2</v>
      </c>
      <c r="E246">
        <v>8.1086200000000002</v>
      </c>
      <c r="F246">
        <v>11.9603</v>
      </c>
      <c r="G246">
        <v>7.3325999999999999E-3</v>
      </c>
      <c r="J246">
        <v>85</v>
      </c>
      <c r="M246" s="1"/>
      <c r="P246">
        <f t="shared" si="12"/>
        <v>42</v>
      </c>
      <c r="Q246" t="str">
        <f t="shared" si="13"/>
        <v/>
      </c>
    </row>
    <row r="247" spans="1:17" x14ac:dyDescent="0.35">
      <c r="A247">
        <v>243</v>
      </c>
      <c r="B247" t="s">
        <v>331</v>
      </c>
      <c r="C247" t="s">
        <v>335</v>
      </c>
      <c r="D247">
        <v>0.17791899999999999</v>
      </c>
      <c r="E247">
        <v>13.509</v>
      </c>
      <c r="F247">
        <v>17.631799999999998</v>
      </c>
      <c r="G247">
        <v>2.58747E-2</v>
      </c>
      <c r="J247">
        <v>85</v>
      </c>
      <c r="M247" s="1"/>
      <c r="P247">
        <f t="shared" si="12"/>
        <v>42</v>
      </c>
      <c r="Q247" t="str">
        <f t="shared" si="13"/>
        <v/>
      </c>
    </row>
    <row r="248" spans="1:17" x14ac:dyDescent="0.35">
      <c r="A248">
        <v>244</v>
      </c>
      <c r="B248" t="s">
        <v>331</v>
      </c>
      <c r="C248" t="s">
        <v>336</v>
      </c>
      <c r="D248">
        <v>0.14236199999999999</v>
      </c>
      <c r="E248">
        <v>4.66594</v>
      </c>
      <c r="F248">
        <v>16.207999999999998</v>
      </c>
      <c r="G248">
        <v>1.14135E-4</v>
      </c>
      <c r="J248">
        <v>85</v>
      </c>
      <c r="M248" s="1"/>
      <c r="P248">
        <f t="shared" si="12"/>
        <v>42</v>
      </c>
      <c r="Q248" t="str">
        <f t="shared" si="13"/>
        <v/>
      </c>
    </row>
    <row r="249" spans="1:17" x14ac:dyDescent="0.35">
      <c r="A249">
        <v>245</v>
      </c>
      <c r="B249" t="s">
        <v>331</v>
      </c>
      <c r="C249" t="s">
        <v>337</v>
      </c>
      <c r="D249">
        <v>8.3113199999999998E-2</v>
      </c>
      <c r="E249">
        <v>7.2365300000000001</v>
      </c>
      <c r="F249">
        <v>12.209099999999999</v>
      </c>
      <c r="G249">
        <v>3.6719600000000002E-3</v>
      </c>
      <c r="J249">
        <v>85</v>
      </c>
      <c r="M249" s="1"/>
      <c r="P249">
        <f t="shared" si="12"/>
        <v>42</v>
      </c>
      <c r="Q249" t="str">
        <f t="shared" si="13"/>
        <v/>
      </c>
    </row>
    <row r="250" spans="1:17" x14ac:dyDescent="0.35">
      <c r="A250">
        <v>246</v>
      </c>
      <c r="B250" t="s">
        <v>331</v>
      </c>
      <c r="C250" t="s">
        <v>338</v>
      </c>
      <c r="D250">
        <v>0.15954399999999999</v>
      </c>
      <c r="E250">
        <v>7.2332999999999998</v>
      </c>
      <c r="F250">
        <v>17.635999999999999</v>
      </c>
      <c r="G250">
        <v>6.6049200000000002E-3</v>
      </c>
      <c r="J250">
        <v>85</v>
      </c>
      <c r="M250" s="1"/>
      <c r="P250">
        <f t="shared" si="12"/>
        <v>42</v>
      </c>
      <c r="Q250" t="str">
        <f t="shared" si="13"/>
        <v/>
      </c>
    </row>
    <row r="251" spans="1:17" x14ac:dyDescent="0.35">
      <c r="A251">
        <v>247</v>
      </c>
      <c r="B251" t="s">
        <v>331</v>
      </c>
      <c r="C251" t="s">
        <v>339</v>
      </c>
      <c r="D251">
        <v>0.19189700000000001</v>
      </c>
      <c r="E251">
        <v>19.423500000000001</v>
      </c>
      <c r="F251">
        <v>8.8997499999999992</v>
      </c>
      <c r="G251">
        <v>6.9448600000000002E-4</v>
      </c>
      <c r="J251">
        <v>85</v>
      </c>
      <c r="M251" s="1"/>
      <c r="P251">
        <f t="shared" si="12"/>
        <v>42</v>
      </c>
      <c r="Q251" t="str">
        <f t="shared" si="13"/>
        <v/>
      </c>
    </row>
    <row r="252" spans="1:17" x14ac:dyDescent="0.35">
      <c r="A252">
        <v>248</v>
      </c>
      <c r="B252" t="s">
        <v>331</v>
      </c>
      <c r="C252" t="s">
        <v>340</v>
      </c>
      <c r="D252">
        <v>0.16602</v>
      </c>
      <c r="E252">
        <v>8.3610100000000003</v>
      </c>
      <c r="F252">
        <v>17.722799999999999</v>
      </c>
      <c r="G252">
        <v>9.8790400000000004E-3</v>
      </c>
      <c r="J252">
        <v>85</v>
      </c>
      <c r="M252" s="1"/>
      <c r="P252">
        <f t="shared" si="12"/>
        <v>42</v>
      </c>
      <c r="Q252" t="str">
        <f t="shared" si="13"/>
        <v/>
      </c>
    </row>
    <row r="253" spans="1:17" x14ac:dyDescent="0.35">
      <c r="A253">
        <v>249</v>
      </c>
      <c r="B253" t="s">
        <v>331</v>
      </c>
      <c r="C253" t="s">
        <v>341</v>
      </c>
      <c r="D253">
        <v>0.10316400000000001</v>
      </c>
      <c r="E253">
        <v>7.2504999999999997</v>
      </c>
      <c r="F253">
        <v>7.72159</v>
      </c>
      <c r="G253">
        <v>1.2515099999999999E-2</v>
      </c>
      <c r="J253">
        <v>85</v>
      </c>
      <c r="M253" s="1"/>
      <c r="P253">
        <f t="shared" si="12"/>
        <v>42</v>
      </c>
      <c r="Q253" t="str">
        <f t="shared" si="13"/>
        <v/>
      </c>
    </row>
    <row r="254" spans="1:17" x14ac:dyDescent="0.35">
      <c r="A254">
        <v>250</v>
      </c>
      <c r="B254" t="s">
        <v>331</v>
      </c>
      <c r="C254" t="s">
        <v>342</v>
      </c>
      <c r="D254">
        <v>0.112161</v>
      </c>
      <c r="E254">
        <v>6.2254100000000001</v>
      </c>
      <c r="F254">
        <v>13.988899999999999</v>
      </c>
      <c r="G254">
        <v>2.4358600000000002E-3</v>
      </c>
      <c r="J254">
        <v>85</v>
      </c>
      <c r="M254" s="1"/>
      <c r="P254">
        <f t="shared" si="12"/>
        <v>42</v>
      </c>
      <c r="Q254" t="str">
        <f t="shared" si="13"/>
        <v/>
      </c>
    </row>
    <row r="255" spans="1:17" x14ac:dyDescent="0.35">
      <c r="A255">
        <v>251</v>
      </c>
      <c r="B255" t="s">
        <v>331</v>
      </c>
      <c r="C255" t="s">
        <v>343</v>
      </c>
      <c r="D255">
        <v>0.172538</v>
      </c>
      <c r="E255">
        <v>7.0602799999999997</v>
      </c>
      <c r="F255">
        <v>19.755099999999999</v>
      </c>
      <c r="G255">
        <v>3.8058100000000002E-3</v>
      </c>
      <c r="J255">
        <v>85</v>
      </c>
      <c r="M255" s="1"/>
      <c r="P255">
        <f t="shared" si="12"/>
        <v>42</v>
      </c>
      <c r="Q255" t="str">
        <f t="shared" si="13"/>
        <v/>
      </c>
    </row>
    <row r="256" spans="1:17" x14ac:dyDescent="0.35">
      <c r="A256">
        <v>252</v>
      </c>
      <c r="B256" t="s">
        <v>331</v>
      </c>
      <c r="C256" t="s">
        <v>344</v>
      </c>
      <c r="D256">
        <v>0.21429699999999999</v>
      </c>
      <c r="E256">
        <v>30.677800000000001</v>
      </c>
      <c r="F256">
        <v>7.6912599999999998</v>
      </c>
      <c r="G256">
        <v>7.5377999999999999E-3</v>
      </c>
      <c r="J256">
        <v>85</v>
      </c>
      <c r="M256" s="1"/>
      <c r="P256">
        <f t="shared" si="12"/>
        <v>42</v>
      </c>
      <c r="Q256" t="str">
        <f t="shared" si="13"/>
        <v/>
      </c>
    </row>
    <row r="257" spans="1:17" x14ac:dyDescent="0.35">
      <c r="A257">
        <v>253</v>
      </c>
      <c r="B257" t="s">
        <v>331</v>
      </c>
      <c r="C257" t="s">
        <v>345</v>
      </c>
      <c r="D257">
        <v>0.20363400000000001</v>
      </c>
      <c r="E257">
        <v>12.813000000000001</v>
      </c>
      <c r="F257">
        <v>20.029800000000002</v>
      </c>
      <c r="G257">
        <v>1.8834199999999999E-2</v>
      </c>
      <c r="J257">
        <v>85</v>
      </c>
      <c r="M257" s="1"/>
      <c r="P257">
        <f t="shared" si="12"/>
        <v>42</v>
      </c>
      <c r="Q257" t="str">
        <f t="shared" si="13"/>
        <v/>
      </c>
    </row>
    <row r="258" spans="1:17" x14ac:dyDescent="0.35">
      <c r="A258">
        <v>254</v>
      </c>
      <c r="B258" t="s">
        <v>331</v>
      </c>
      <c r="C258" t="s">
        <v>346</v>
      </c>
      <c r="D258">
        <v>4.1097000000000002E-2</v>
      </c>
      <c r="E258">
        <v>1.95496</v>
      </c>
      <c r="F258">
        <v>0.16048200000000001</v>
      </c>
      <c r="G258">
        <v>5.8674799999999996E-3</v>
      </c>
      <c r="J258">
        <v>85</v>
      </c>
      <c r="M258" s="1"/>
      <c r="P258">
        <f t="shared" si="12"/>
        <v>42</v>
      </c>
      <c r="Q258" t="str">
        <f t="shared" si="13"/>
        <v/>
      </c>
    </row>
    <row r="259" spans="1:17" x14ac:dyDescent="0.35">
      <c r="A259">
        <v>255</v>
      </c>
      <c r="B259" t="s">
        <v>331</v>
      </c>
      <c r="C259" t="s">
        <v>347</v>
      </c>
      <c r="D259">
        <v>0.17497199999999999</v>
      </c>
      <c r="E259">
        <v>8.6506100000000004</v>
      </c>
      <c r="F259">
        <v>19.280899999999999</v>
      </c>
      <c r="G259">
        <v>8.6742099999999999E-3</v>
      </c>
      <c r="J259">
        <v>85</v>
      </c>
      <c r="M259" s="1"/>
      <c r="P259">
        <f t="shared" si="12"/>
        <v>42</v>
      </c>
      <c r="Q259" t="str">
        <f t="shared" si="13"/>
        <v/>
      </c>
    </row>
    <row r="260" spans="1:17" x14ac:dyDescent="0.35">
      <c r="A260">
        <v>256</v>
      </c>
      <c r="B260" t="s">
        <v>331</v>
      </c>
      <c r="C260" t="s">
        <v>348</v>
      </c>
      <c r="D260">
        <v>0.18393399999999999</v>
      </c>
      <c r="E260">
        <v>9.0730400000000007</v>
      </c>
      <c r="F260">
        <v>19.715800000000002</v>
      </c>
      <c r="G260">
        <v>9.2606900000000002E-3</v>
      </c>
      <c r="J260">
        <v>85</v>
      </c>
      <c r="M260" s="1"/>
      <c r="P260">
        <f t="shared" si="12"/>
        <v>42</v>
      </c>
      <c r="Q260" t="str">
        <f t="shared" si="13"/>
        <v/>
      </c>
    </row>
    <row r="261" spans="1:17" x14ac:dyDescent="0.35">
      <c r="A261">
        <v>257</v>
      </c>
      <c r="B261" t="s">
        <v>349</v>
      </c>
      <c r="C261" t="s">
        <v>350</v>
      </c>
      <c r="D261">
        <v>0.14860899999999999</v>
      </c>
      <c r="E261">
        <v>12.711399999999999</v>
      </c>
      <c r="F261">
        <v>14.646000000000001</v>
      </c>
      <c r="G261">
        <v>2.6554700000000001E-2</v>
      </c>
      <c r="J261">
        <v>86</v>
      </c>
      <c r="M261" s="1"/>
      <c r="P261">
        <f t="shared" si="12"/>
        <v>42</v>
      </c>
      <c r="Q261" t="str">
        <f t="shared" si="13"/>
        <v/>
      </c>
    </row>
    <row r="262" spans="1:17" x14ac:dyDescent="0.35">
      <c r="A262">
        <v>258</v>
      </c>
      <c r="B262" t="s">
        <v>349</v>
      </c>
      <c r="C262" t="s">
        <v>351</v>
      </c>
      <c r="D262">
        <v>7.0094900000000002E-2</v>
      </c>
      <c r="E262">
        <v>66.059299999999993</v>
      </c>
      <c r="F262">
        <v>6.7919600000000004</v>
      </c>
      <c r="G262">
        <v>4.59313E-3</v>
      </c>
      <c r="J262">
        <v>86</v>
      </c>
      <c r="M262" s="1"/>
      <c r="P262">
        <f t="shared" ref="P262:P325" si="14">IF(Q262="",P261,P261+1)</f>
        <v>42</v>
      </c>
      <c r="Q262" t="str">
        <f t="shared" ref="Q262:Q325" si="15">IF(B262=$R$2,C262,"")</f>
        <v/>
      </c>
    </row>
    <row r="263" spans="1:17" x14ac:dyDescent="0.35">
      <c r="A263">
        <v>259</v>
      </c>
      <c r="B263" t="s">
        <v>349</v>
      </c>
      <c r="C263" t="s">
        <v>352</v>
      </c>
      <c r="D263">
        <v>0.157391</v>
      </c>
      <c r="E263">
        <v>10.773899999999999</v>
      </c>
      <c r="F263">
        <v>16.421199999999999</v>
      </c>
      <c r="G263">
        <v>1.9914399999999999E-2</v>
      </c>
      <c r="J263">
        <v>86</v>
      </c>
      <c r="M263" s="1"/>
      <c r="P263">
        <f t="shared" si="14"/>
        <v>42</v>
      </c>
      <c r="Q263" t="str">
        <f t="shared" si="15"/>
        <v/>
      </c>
    </row>
    <row r="264" spans="1:17" x14ac:dyDescent="0.35">
      <c r="A264">
        <v>260</v>
      </c>
      <c r="B264" t="s">
        <v>349</v>
      </c>
      <c r="C264" t="s">
        <v>354</v>
      </c>
      <c r="D264">
        <v>0.201567</v>
      </c>
      <c r="E264">
        <v>17.6677</v>
      </c>
      <c r="F264">
        <v>18.795400000000001</v>
      </c>
      <c r="G264">
        <v>3.54195E-2</v>
      </c>
      <c r="J264">
        <v>86</v>
      </c>
      <c r="M264" s="1"/>
      <c r="P264">
        <f t="shared" si="14"/>
        <v>42</v>
      </c>
      <c r="Q264" t="str">
        <f t="shared" si="15"/>
        <v/>
      </c>
    </row>
    <row r="265" spans="1:17" x14ac:dyDescent="0.35">
      <c r="A265">
        <v>261</v>
      </c>
      <c r="B265" t="s">
        <v>349</v>
      </c>
      <c r="C265" t="s">
        <v>353</v>
      </c>
      <c r="D265">
        <v>0.18143599999999999</v>
      </c>
      <c r="E265">
        <v>8.4131199999999993</v>
      </c>
      <c r="F265">
        <v>17.644400000000001</v>
      </c>
      <c r="G265">
        <v>1.001E-2</v>
      </c>
      <c r="J265">
        <v>86</v>
      </c>
      <c r="M265" s="1"/>
      <c r="P265">
        <f t="shared" si="14"/>
        <v>42</v>
      </c>
      <c r="Q265" t="str">
        <f t="shared" si="15"/>
        <v/>
      </c>
    </row>
    <row r="266" spans="1:17" x14ac:dyDescent="0.35">
      <c r="A266">
        <v>262</v>
      </c>
      <c r="B266" t="s">
        <v>355</v>
      </c>
      <c r="C266" t="s">
        <v>356</v>
      </c>
      <c r="D266">
        <v>0.446218</v>
      </c>
      <c r="E266">
        <v>91.055099999999996</v>
      </c>
      <c r="F266">
        <v>7.2580299999999998</v>
      </c>
      <c r="G266">
        <v>0.12689</v>
      </c>
      <c r="J266">
        <v>87</v>
      </c>
      <c r="M266" s="1"/>
      <c r="P266">
        <f t="shared" si="14"/>
        <v>42</v>
      </c>
      <c r="Q266" t="str">
        <f t="shared" si="15"/>
        <v/>
      </c>
    </row>
    <row r="267" spans="1:17" x14ac:dyDescent="0.35">
      <c r="A267">
        <v>263</v>
      </c>
      <c r="B267" t="s">
        <v>355</v>
      </c>
      <c r="C267" t="s">
        <v>358</v>
      </c>
      <c r="D267">
        <v>0.119091</v>
      </c>
      <c r="E267">
        <v>21.518799999999999</v>
      </c>
      <c r="F267">
        <v>13.087899999999999</v>
      </c>
      <c r="G267">
        <v>1.01069E-2</v>
      </c>
      <c r="J267">
        <v>87</v>
      </c>
      <c r="M267" s="1"/>
      <c r="P267">
        <f t="shared" si="14"/>
        <v>42</v>
      </c>
      <c r="Q267" t="str">
        <f t="shared" si="15"/>
        <v/>
      </c>
    </row>
    <row r="268" spans="1:17" x14ac:dyDescent="0.35">
      <c r="A268">
        <v>264</v>
      </c>
      <c r="B268" t="s">
        <v>355</v>
      </c>
      <c r="C268" t="s">
        <v>357</v>
      </c>
      <c r="D268">
        <v>0.156776</v>
      </c>
      <c r="E268">
        <v>32.594999999999999</v>
      </c>
      <c r="F268">
        <v>10.5375</v>
      </c>
      <c r="G268">
        <v>5.2939699999999999E-2</v>
      </c>
      <c r="J268">
        <v>87</v>
      </c>
      <c r="M268" s="1"/>
      <c r="P268">
        <f t="shared" si="14"/>
        <v>42</v>
      </c>
      <c r="Q268" t="str">
        <f t="shared" si="15"/>
        <v/>
      </c>
    </row>
    <row r="269" spans="1:17" x14ac:dyDescent="0.35">
      <c r="A269">
        <v>265</v>
      </c>
      <c r="B269" t="s">
        <v>359</v>
      </c>
      <c r="C269" t="s">
        <v>360</v>
      </c>
      <c r="D269">
        <v>0.37932700000000003</v>
      </c>
      <c r="E269">
        <v>60.7012</v>
      </c>
      <c r="F269">
        <v>3.9838399999999998</v>
      </c>
      <c r="G269">
        <v>2.1030699999999999E-2</v>
      </c>
      <c r="J269">
        <v>88</v>
      </c>
      <c r="M269" s="1"/>
      <c r="P269">
        <f t="shared" si="14"/>
        <v>42</v>
      </c>
      <c r="Q269" t="str">
        <f t="shared" si="15"/>
        <v/>
      </c>
    </row>
    <row r="270" spans="1:17" x14ac:dyDescent="0.35">
      <c r="A270">
        <v>266</v>
      </c>
      <c r="B270" t="s">
        <v>230</v>
      </c>
      <c r="C270" t="s">
        <v>231</v>
      </c>
      <c r="D270">
        <v>0.12286900000000001</v>
      </c>
      <c r="E270">
        <v>21.223800000000001</v>
      </c>
      <c r="F270">
        <v>10.0024</v>
      </c>
      <c r="G270">
        <v>4.6153800000000002E-2</v>
      </c>
      <c r="J270">
        <v>89</v>
      </c>
      <c r="M270" s="1"/>
      <c r="P270">
        <f t="shared" si="14"/>
        <v>42</v>
      </c>
      <c r="Q270" t="str">
        <f t="shared" si="15"/>
        <v/>
      </c>
    </row>
    <row r="271" spans="1:17" x14ac:dyDescent="0.35">
      <c r="A271">
        <v>267</v>
      </c>
      <c r="B271" t="s">
        <v>230</v>
      </c>
      <c r="C271" t="s">
        <v>232</v>
      </c>
      <c r="D271">
        <v>0.18868199999999999</v>
      </c>
      <c r="E271">
        <v>33.7864</v>
      </c>
      <c r="F271">
        <v>11.6959</v>
      </c>
      <c r="G271">
        <v>7.21112E-2</v>
      </c>
      <c r="J271">
        <v>89</v>
      </c>
      <c r="M271" s="1"/>
      <c r="P271">
        <f t="shared" si="14"/>
        <v>42</v>
      </c>
      <c r="Q271" t="str">
        <f t="shared" si="15"/>
        <v/>
      </c>
    </row>
    <row r="272" spans="1:17" x14ac:dyDescent="0.35">
      <c r="A272">
        <v>268</v>
      </c>
      <c r="B272" t="s">
        <v>230</v>
      </c>
      <c r="C272" t="s">
        <v>241</v>
      </c>
      <c r="D272">
        <v>5.2385599999999997E-2</v>
      </c>
      <c r="E272">
        <v>4.7171599999999998</v>
      </c>
      <c r="F272">
        <v>8.2550299999999996</v>
      </c>
      <c r="G272">
        <v>0</v>
      </c>
      <c r="J272">
        <v>89</v>
      </c>
      <c r="M272" s="1"/>
      <c r="P272">
        <f t="shared" si="14"/>
        <v>42</v>
      </c>
      <c r="Q272" t="str">
        <f t="shared" si="15"/>
        <v/>
      </c>
    </row>
    <row r="273" spans="1:17" x14ac:dyDescent="0.35">
      <c r="A273">
        <v>269</v>
      </c>
      <c r="B273" t="s">
        <v>230</v>
      </c>
      <c r="C273" t="s">
        <v>240</v>
      </c>
      <c r="D273">
        <v>8.17277E-2</v>
      </c>
      <c r="E273">
        <v>7.6858599999999999</v>
      </c>
      <c r="F273">
        <v>11.1099</v>
      </c>
      <c r="G273">
        <v>3.2679699999999998E-3</v>
      </c>
      <c r="J273">
        <v>89</v>
      </c>
      <c r="M273" s="1"/>
      <c r="P273">
        <f t="shared" si="14"/>
        <v>42</v>
      </c>
      <c r="Q273" t="str">
        <f t="shared" si="15"/>
        <v/>
      </c>
    </row>
    <row r="274" spans="1:17" x14ac:dyDescent="0.35">
      <c r="A274">
        <v>270</v>
      </c>
      <c r="B274" t="s">
        <v>230</v>
      </c>
      <c r="C274" t="s">
        <v>233</v>
      </c>
      <c r="D274">
        <v>0.119794</v>
      </c>
      <c r="E274">
        <v>17.756699999999999</v>
      </c>
      <c r="F274">
        <v>12.235200000000001</v>
      </c>
      <c r="G274">
        <v>2.50884E-2</v>
      </c>
      <c r="J274">
        <v>89</v>
      </c>
      <c r="M274" s="1"/>
      <c r="P274">
        <f t="shared" si="14"/>
        <v>42</v>
      </c>
      <c r="Q274" t="str">
        <f t="shared" si="15"/>
        <v/>
      </c>
    </row>
    <row r="275" spans="1:17" x14ac:dyDescent="0.35">
      <c r="A275">
        <v>271</v>
      </c>
      <c r="B275" t="s">
        <v>230</v>
      </c>
      <c r="C275" t="s">
        <v>234</v>
      </c>
      <c r="D275">
        <v>0.16432099999999999</v>
      </c>
      <c r="E275">
        <v>6.6789899999999998</v>
      </c>
      <c r="F275">
        <v>18.066299999999998</v>
      </c>
      <c r="G275">
        <v>4.4506299999999997E-3</v>
      </c>
      <c r="J275">
        <v>89</v>
      </c>
      <c r="M275" s="1"/>
      <c r="P275">
        <f t="shared" si="14"/>
        <v>42</v>
      </c>
      <c r="Q275" t="str">
        <f t="shared" si="15"/>
        <v/>
      </c>
    </row>
    <row r="276" spans="1:17" x14ac:dyDescent="0.35">
      <c r="A276">
        <v>272</v>
      </c>
      <c r="B276" t="s">
        <v>230</v>
      </c>
      <c r="C276" t="s">
        <v>235</v>
      </c>
      <c r="D276">
        <v>8.6873199999999998E-2</v>
      </c>
      <c r="E276">
        <v>5.2833800000000002</v>
      </c>
      <c r="F276">
        <v>10.297700000000001</v>
      </c>
      <c r="G276">
        <v>1.4966599999999999E-3</v>
      </c>
      <c r="J276">
        <v>89</v>
      </c>
      <c r="M276" s="1"/>
      <c r="P276">
        <f t="shared" si="14"/>
        <v>42</v>
      </c>
      <c r="Q276" t="str">
        <f t="shared" si="15"/>
        <v/>
      </c>
    </row>
    <row r="277" spans="1:17" x14ac:dyDescent="0.35">
      <c r="A277">
        <v>273</v>
      </c>
      <c r="B277" t="s">
        <v>230</v>
      </c>
      <c r="C277" t="s">
        <v>236</v>
      </c>
      <c r="D277">
        <v>6.2309700000000003E-2</v>
      </c>
      <c r="E277">
        <v>7.0292000000000003</v>
      </c>
      <c r="F277">
        <v>8.0964399999999994</v>
      </c>
      <c r="G277">
        <v>7.2990299999999998E-3</v>
      </c>
      <c r="J277">
        <v>89</v>
      </c>
      <c r="M277" s="1"/>
      <c r="P277">
        <f t="shared" si="14"/>
        <v>42</v>
      </c>
      <c r="Q277" t="str">
        <f t="shared" si="15"/>
        <v/>
      </c>
    </row>
    <row r="278" spans="1:17" x14ac:dyDescent="0.35">
      <c r="A278">
        <v>274</v>
      </c>
      <c r="B278" t="s">
        <v>230</v>
      </c>
      <c r="C278" t="s">
        <v>239</v>
      </c>
      <c r="D278">
        <v>0.13602</v>
      </c>
      <c r="E278">
        <v>17.8172</v>
      </c>
      <c r="F278">
        <v>15.4627</v>
      </c>
      <c r="G278">
        <v>1.62443E-2</v>
      </c>
      <c r="J278">
        <v>89</v>
      </c>
      <c r="M278" s="1"/>
      <c r="P278">
        <f t="shared" si="14"/>
        <v>42</v>
      </c>
      <c r="Q278" t="str">
        <f t="shared" si="15"/>
        <v/>
      </c>
    </row>
    <row r="279" spans="1:17" x14ac:dyDescent="0.35">
      <c r="A279">
        <v>275</v>
      </c>
      <c r="B279" t="s">
        <v>230</v>
      </c>
      <c r="C279" t="s">
        <v>237</v>
      </c>
      <c r="D279">
        <v>9.6355899999999994E-2</v>
      </c>
      <c r="E279">
        <v>14.305099999999999</v>
      </c>
      <c r="F279">
        <v>9.8813600000000008</v>
      </c>
      <c r="G279">
        <v>2.49844E-2</v>
      </c>
      <c r="J279">
        <v>89</v>
      </c>
      <c r="M279" s="1"/>
      <c r="P279">
        <f t="shared" si="14"/>
        <v>42</v>
      </c>
      <c r="Q279" t="str">
        <f t="shared" si="15"/>
        <v/>
      </c>
    </row>
    <row r="280" spans="1:17" x14ac:dyDescent="0.35">
      <c r="A280">
        <v>276</v>
      </c>
      <c r="B280" t="s">
        <v>230</v>
      </c>
      <c r="C280" t="s">
        <v>238</v>
      </c>
      <c r="D280">
        <v>5.4566099999999999E-2</v>
      </c>
      <c r="E280">
        <v>5.7405299999999997</v>
      </c>
      <c r="F280">
        <v>9.2460500000000003</v>
      </c>
      <c r="G280">
        <v>1.3465E-3</v>
      </c>
      <c r="J280">
        <v>89</v>
      </c>
      <c r="M280" s="1"/>
      <c r="P280">
        <f t="shared" si="14"/>
        <v>42</v>
      </c>
      <c r="Q280" t="str">
        <f t="shared" si="15"/>
        <v/>
      </c>
    </row>
    <row r="281" spans="1:17" x14ac:dyDescent="0.35">
      <c r="A281">
        <v>277</v>
      </c>
      <c r="B281" t="s">
        <v>124</v>
      </c>
      <c r="C281" t="s">
        <v>125</v>
      </c>
      <c r="D281">
        <v>3.7278600000000002E-2</v>
      </c>
      <c r="E281">
        <v>4.5623899999999997</v>
      </c>
      <c r="F281">
        <v>7.3893800000000001</v>
      </c>
      <c r="G281">
        <v>0</v>
      </c>
      <c r="J281">
        <v>90</v>
      </c>
      <c r="M281" s="1"/>
      <c r="P281">
        <f t="shared" si="14"/>
        <v>42</v>
      </c>
      <c r="Q281" t="str">
        <f t="shared" si="15"/>
        <v/>
      </c>
    </row>
    <row r="282" spans="1:17" x14ac:dyDescent="0.35">
      <c r="A282">
        <v>278</v>
      </c>
      <c r="B282" t="s">
        <v>124</v>
      </c>
      <c r="C282" t="s">
        <v>126</v>
      </c>
      <c r="D282">
        <v>0.13262699999999999</v>
      </c>
      <c r="E282">
        <v>5.2968799999999998</v>
      </c>
      <c r="F282">
        <v>16.4465</v>
      </c>
      <c r="G282">
        <v>0</v>
      </c>
      <c r="J282">
        <v>90</v>
      </c>
      <c r="M282" s="1"/>
      <c r="P282">
        <f t="shared" si="14"/>
        <v>42</v>
      </c>
      <c r="Q282" t="str">
        <f t="shared" si="15"/>
        <v/>
      </c>
    </row>
    <row r="283" spans="1:17" x14ac:dyDescent="0.35">
      <c r="A283">
        <v>279</v>
      </c>
      <c r="B283" t="s">
        <v>124</v>
      </c>
      <c r="C283" t="s">
        <v>127</v>
      </c>
      <c r="D283">
        <v>0.12912499999999999</v>
      </c>
      <c r="E283">
        <v>5.7100799999999996</v>
      </c>
      <c r="F283">
        <v>15.568</v>
      </c>
      <c r="G283">
        <v>0</v>
      </c>
      <c r="J283">
        <v>90</v>
      </c>
      <c r="M283" s="1"/>
      <c r="P283">
        <f t="shared" si="14"/>
        <v>42</v>
      </c>
      <c r="Q283" t="str">
        <f t="shared" si="15"/>
        <v/>
      </c>
    </row>
    <row r="284" spans="1:17" x14ac:dyDescent="0.35">
      <c r="A284">
        <v>280</v>
      </c>
      <c r="B284" t="s">
        <v>515</v>
      </c>
      <c r="C284" t="s">
        <v>560</v>
      </c>
      <c r="D284">
        <v>0.108458</v>
      </c>
      <c r="E284">
        <v>14.7967</v>
      </c>
      <c r="F284">
        <v>9.7439400000000003</v>
      </c>
      <c r="G284">
        <v>2.6926100000000001E-2</v>
      </c>
      <c r="J284">
        <v>91</v>
      </c>
      <c r="M284" s="1"/>
      <c r="P284">
        <f t="shared" si="14"/>
        <v>42</v>
      </c>
      <c r="Q284" t="str">
        <f t="shared" si="15"/>
        <v/>
      </c>
    </row>
    <row r="285" spans="1:17" x14ac:dyDescent="0.35">
      <c r="A285">
        <v>281</v>
      </c>
      <c r="B285" t="s">
        <v>515</v>
      </c>
      <c r="C285" t="s">
        <v>552</v>
      </c>
      <c r="D285">
        <v>0.36945499999999998</v>
      </c>
      <c r="E285">
        <v>29.792400000000001</v>
      </c>
      <c r="F285">
        <v>11.2516</v>
      </c>
      <c r="G285">
        <v>5.6608699999999995E-4</v>
      </c>
      <c r="J285">
        <v>91</v>
      </c>
      <c r="M285" s="1"/>
      <c r="P285">
        <f t="shared" si="14"/>
        <v>42</v>
      </c>
      <c r="Q285" t="str">
        <f t="shared" si="15"/>
        <v/>
      </c>
    </row>
    <row r="286" spans="1:17" x14ac:dyDescent="0.35">
      <c r="A286">
        <v>282</v>
      </c>
      <c r="B286" t="s">
        <v>515</v>
      </c>
      <c r="C286" t="s">
        <v>551</v>
      </c>
      <c r="D286">
        <v>8.9699000000000001E-2</v>
      </c>
      <c r="E286">
        <v>17.386500000000002</v>
      </c>
      <c r="F286">
        <v>9.9649300000000007</v>
      </c>
      <c r="G286">
        <v>3.2502700000000002E-2</v>
      </c>
      <c r="J286">
        <v>91</v>
      </c>
      <c r="M286" s="1"/>
      <c r="P286">
        <f t="shared" si="14"/>
        <v>42</v>
      </c>
      <c r="Q286" t="str">
        <f t="shared" si="15"/>
        <v/>
      </c>
    </row>
    <row r="287" spans="1:17" x14ac:dyDescent="0.35">
      <c r="A287">
        <v>283</v>
      </c>
      <c r="B287" t="s">
        <v>515</v>
      </c>
      <c r="C287" t="s">
        <v>533</v>
      </c>
      <c r="D287">
        <v>0.166936</v>
      </c>
      <c r="E287">
        <v>8.4305599999999998</v>
      </c>
      <c r="F287">
        <v>18.375</v>
      </c>
      <c r="G287">
        <v>9.2366600000000007E-3</v>
      </c>
      <c r="J287">
        <v>91</v>
      </c>
      <c r="M287" s="1"/>
      <c r="P287">
        <f t="shared" si="14"/>
        <v>42</v>
      </c>
      <c r="Q287" t="str">
        <f t="shared" si="15"/>
        <v/>
      </c>
    </row>
    <row r="288" spans="1:17" x14ac:dyDescent="0.35">
      <c r="A288">
        <v>284</v>
      </c>
      <c r="B288" t="s">
        <v>515</v>
      </c>
      <c r="C288" t="s">
        <v>556</v>
      </c>
      <c r="D288">
        <v>0.169962</v>
      </c>
      <c r="E288">
        <v>6.7746199999999996</v>
      </c>
      <c r="F288">
        <v>17.500599999999999</v>
      </c>
      <c r="G288">
        <v>5.3390299999999998E-3</v>
      </c>
      <c r="J288">
        <v>91</v>
      </c>
      <c r="M288" s="1"/>
      <c r="P288">
        <f t="shared" si="14"/>
        <v>42</v>
      </c>
      <c r="Q288" t="str">
        <f t="shared" si="15"/>
        <v/>
      </c>
    </row>
    <row r="289" spans="1:17" x14ac:dyDescent="0.35">
      <c r="A289">
        <v>285</v>
      </c>
      <c r="B289" t="s">
        <v>515</v>
      </c>
      <c r="C289" t="s">
        <v>516</v>
      </c>
      <c r="D289">
        <v>0.19608100000000001</v>
      </c>
      <c r="E289">
        <v>33.753700000000002</v>
      </c>
      <c r="F289">
        <v>11.8817</v>
      </c>
      <c r="G289">
        <v>6.6855700000000004E-2</v>
      </c>
      <c r="J289">
        <v>91</v>
      </c>
      <c r="M289" s="1"/>
      <c r="P289">
        <f t="shared" si="14"/>
        <v>42</v>
      </c>
      <c r="Q289" t="str">
        <f t="shared" si="15"/>
        <v/>
      </c>
    </row>
    <row r="290" spans="1:17" x14ac:dyDescent="0.35">
      <c r="A290">
        <v>286</v>
      </c>
      <c r="B290" t="s">
        <v>515</v>
      </c>
      <c r="C290" t="s">
        <v>561</v>
      </c>
      <c r="D290">
        <v>9.8552200000000006E-2</v>
      </c>
      <c r="E290">
        <v>11.1501</v>
      </c>
      <c r="F290">
        <v>10.5891</v>
      </c>
      <c r="G290">
        <v>1.5052100000000001E-2</v>
      </c>
      <c r="J290">
        <v>91</v>
      </c>
      <c r="M290" s="1"/>
      <c r="P290">
        <f t="shared" si="14"/>
        <v>42</v>
      </c>
      <c r="Q290" t="str">
        <f t="shared" si="15"/>
        <v/>
      </c>
    </row>
    <row r="291" spans="1:17" x14ac:dyDescent="0.35">
      <c r="A291">
        <v>287</v>
      </c>
      <c r="B291" t="s">
        <v>515</v>
      </c>
      <c r="C291" t="s">
        <v>522</v>
      </c>
      <c r="D291">
        <v>7.6295500000000002E-2</v>
      </c>
      <c r="E291">
        <v>9.3545499999999997</v>
      </c>
      <c r="F291">
        <v>8.2431800000000006</v>
      </c>
      <c r="G291">
        <v>1.3311099999999999E-2</v>
      </c>
      <c r="J291">
        <v>91</v>
      </c>
      <c r="M291" s="1"/>
      <c r="P291">
        <f t="shared" si="14"/>
        <v>42</v>
      </c>
      <c r="Q291" t="str">
        <f t="shared" si="15"/>
        <v/>
      </c>
    </row>
    <row r="292" spans="1:17" x14ac:dyDescent="0.35">
      <c r="A292">
        <v>288</v>
      </c>
      <c r="B292" t="s">
        <v>515</v>
      </c>
      <c r="C292" t="s">
        <v>539</v>
      </c>
      <c r="D292">
        <v>0.20693</v>
      </c>
      <c r="E292">
        <v>10.3506</v>
      </c>
      <c r="F292">
        <v>20.374700000000001</v>
      </c>
      <c r="G292">
        <v>1.1746700000000001E-2</v>
      </c>
      <c r="J292">
        <v>91</v>
      </c>
      <c r="M292" s="1"/>
      <c r="P292">
        <f t="shared" si="14"/>
        <v>42</v>
      </c>
      <c r="Q292" t="str">
        <f t="shared" si="15"/>
        <v/>
      </c>
    </row>
    <row r="293" spans="1:17" x14ac:dyDescent="0.35">
      <c r="A293">
        <v>289</v>
      </c>
      <c r="B293" t="s">
        <v>515</v>
      </c>
      <c r="C293" t="s">
        <v>545</v>
      </c>
      <c r="D293">
        <v>0.147174</v>
      </c>
      <c r="E293">
        <v>7.8399200000000002</v>
      </c>
      <c r="F293">
        <v>17.0685</v>
      </c>
      <c r="G293">
        <v>8.0645200000000004E-3</v>
      </c>
      <c r="J293">
        <v>91</v>
      </c>
      <c r="M293" s="1"/>
      <c r="P293">
        <f t="shared" si="14"/>
        <v>42</v>
      </c>
      <c r="Q293" t="str">
        <f t="shared" si="15"/>
        <v/>
      </c>
    </row>
    <row r="294" spans="1:17" x14ac:dyDescent="0.35">
      <c r="A294">
        <v>290</v>
      </c>
      <c r="B294" t="s">
        <v>515</v>
      </c>
      <c r="C294" t="s">
        <v>523</v>
      </c>
      <c r="D294">
        <v>0.185805</v>
      </c>
      <c r="E294">
        <v>32.058500000000002</v>
      </c>
      <c r="F294">
        <v>10.312200000000001</v>
      </c>
      <c r="G294">
        <v>7.5268799999999997E-2</v>
      </c>
      <c r="J294">
        <v>91</v>
      </c>
      <c r="M294" s="1"/>
      <c r="P294">
        <f t="shared" si="14"/>
        <v>42</v>
      </c>
      <c r="Q294" t="str">
        <f t="shared" si="15"/>
        <v/>
      </c>
    </row>
    <row r="295" spans="1:17" x14ac:dyDescent="0.35">
      <c r="A295">
        <v>291</v>
      </c>
      <c r="B295" t="s">
        <v>515</v>
      </c>
      <c r="C295" t="s">
        <v>550</v>
      </c>
      <c r="D295">
        <v>8.2709400000000002E-2</v>
      </c>
      <c r="E295">
        <v>13.062799999999999</v>
      </c>
      <c r="F295">
        <v>11.3445</v>
      </c>
      <c r="G295">
        <v>1.72117E-2</v>
      </c>
      <c r="J295">
        <v>91</v>
      </c>
      <c r="M295" s="1"/>
      <c r="P295">
        <f t="shared" si="14"/>
        <v>42</v>
      </c>
      <c r="Q295" t="str">
        <f t="shared" si="15"/>
        <v/>
      </c>
    </row>
    <row r="296" spans="1:17" x14ac:dyDescent="0.35">
      <c r="A296">
        <v>292</v>
      </c>
      <c r="B296" t="s">
        <v>515</v>
      </c>
      <c r="C296" t="s">
        <v>529</v>
      </c>
      <c r="D296">
        <v>8.9936600000000005E-2</v>
      </c>
      <c r="E296">
        <v>9.5812799999999996</v>
      </c>
      <c r="F296">
        <v>8.7603100000000005</v>
      </c>
      <c r="G296">
        <v>1.2361499999999999E-2</v>
      </c>
      <c r="J296">
        <v>91</v>
      </c>
      <c r="M296" s="1"/>
      <c r="P296">
        <f t="shared" si="14"/>
        <v>42</v>
      </c>
      <c r="Q296" t="str">
        <f t="shared" si="15"/>
        <v/>
      </c>
    </row>
    <row r="297" spans="1:17" x14ac:dyDescent="0.35">
      <c r="A297">
        <v>293</v>
      </c>
      <c r="B297" t="s">
        <v>515</v>
      </c>
      <c r="C297" t="s">
        <v>530</v>
      </c>
      <c r="D297">
        <v>0.101965</v>
      </c>
      <c r="E297">
        <v>11.863300000000001</v>
      </c>
      <c r="F297">
        <v>9.7844200000000008</v>
      </c>
      <c r="G297">
        <v>1.6458199999999999E-2</v>
      </c>
      <c r="J297">
        <v>91</v>
      </c>
      <c r="M297" s="1"/>
      <c r="P297">
        <f t="shared" si="14"/>
        <v>42</v>
      </c>
      <c r="Q297" t="str">
        <f t="shared" si="15"/>
        <v/>
      </c>
    </row>
    <row r="298" spans="1:17" x14ac:dyDescent="0.35">
      <c r="A298">
        <v>294</v>
      </c>
      <c r="B298" t="s">
        <v>515</v>
      </c>
      <c r="C298" t="s">
        <v>562</v>
      </c>
      <c r="D298">
        <v>8.3020499999999997E-2</v>
      </c>
      <c r="E298">
        <v>6.4658899999999999</v>
      </c>
      <c r="F298">
        <v>8.5888299999999997</v>
      </c>
      <c r="G298">
        <v>4.8784800000000001E-3</v>
      </c>
      <c r="J298">
        <v>91</v>
      </c>
      <c r="M298" s="1"/>
      <c r="P298">
        <f t="shared" si="14"/>
        <v>42</v>
      </c>
      <c r="Q298" t="str">
        <f t="shared" si="15"/>
        <v/>
      </c>
    </row>
    <row r="299" spans="1:17" x14ac:dyDescent="0.35">
      <c r="A299">
        <v>295</v>
      </c>
      <c r="B299" t="s">
        <v>515</v>
      </c>
      <c r="C299" t="s">
        <v>532</v>
      </c>
      <c r="D299">
        <v>0.25456400000000001</v>
      </c>
      <c r="E299">
        <v>29.2819</v>
      </c>
      <c r="F299">
        <v>18.604500000000002</v>
      </c>
      <c r="G299">
        <v>6.1153600000000002E-2</v>
      </c>
      <c r="J299">
        <v>91</v>
      </c>
      <c r="M299" s="1"/>
      <c r="P299">
        <f t="shared" si="14"/>
        <v>42</v>
      </c>
      <c r="Q299" t="str">
        <f t="shared" si="15"/>
        <v/>
      </c>
    </row>
    <row r="300" spans="1:17" x14ac:dyDescent="0.35">
      <c r="A300">
        <v>296</v>
      </c>
      <c r="B300" t="s">
        <v>515</v>
      </c>
      <c r="C300" t="s">
        <v>537</v>
      </c>
      <c r="D300">
        <v>0.100442</v>
      </c>
      <c r="E300">
        <v>170.10599999999999</v>
      </c>
      <c r="F300">
        <v>7.4691999999999998</v>
      </c>
      <c r="G300">
        <v>7.6533699999999996E-3</v>
      </c>
      <c r="J300">
        <v>91</v>
      </c>
      <c r="M300" s="1"/>
      <c r="P300">
        <f t="shared" si="14"/>
        <v>42</v>
      </c>
      <c r="Q300" t="str">
        <f t="shared" si="15"/>
        <v/>
      </c>
    </row>
    <row r="301" spans="1:17" x14ac:dyDescent="0.35">
      <c r="A301">
        <v>297</v>
      </c>
      <c r="B301" t="s">
        <v>515</v>
      </c>
      <c r="C301" t="s">
        <v>535</v>
      </c>
      <c r="D301">
        <v>0.141515</v>
      </c>
      <c r="E301">
        <v>14.8028</v>
      </c>
      <c r="F301">
        <v>13.369400000000001</v>
      </c>
      <c r="G301">
        <v>2.7133399999999998E-2</v>
      </c>
      <c r="J301">
        <v>91</v>
      </c>
      <c r="M301" s="1"/>
      <c r="P301">
        <f t="shared" si="14"/>
        <v>42</v>
      </c>
      <c r="Q301" t="str">
        <f t="shared" si="15"/>
        <v/>
      </c>
    </row>
    <row r="302" spans="1:17" x14ac:dyDescent="0.35">
      <c r="A302">
        <v>298</v>
      </c>
      <c r="B302" t="s">
        <v>515</v>
      </c>
      <c r="C302" t="s">
        <v>548</v>
      </c>
      <c r="D302">
        <v>0.122639</v>
      </c>
      <c r="E302">
        <v>23.690899999999999</v>
      </c>
      <c r="F302">
        <v>10.8245</v>
      </c>
      <c r="G302">
        <v>4.8076899999999999E-2</v>
      </c>
      <c r="J302">
        <v>91</v>
      </c>
      <c r="M302" s="1"/>
      <c r="P302">
        <f t="shared" si="14"/>
        <v>42</v>
      </c>
      <c r="Q302" t="str">
        <f t="shared" si="15"/>
        <v/>
      </c>
    </row>
    <row r="303" spans="1:17" x14ac:dyDescent="0.35">
      <c r="A303">
        <v>299</v>
      </c>
      <c r="B303" t="s">
        <v>515</v>
      </c>
      <c r="C303" t="s">
        <v>536</v>
      </c>
      <c r="D303">
        <v>0.16508</v>
      </c>
      <c r="E303">
        <v>11.7715</v>
      </c>
      <c r="F303">
        <v>16.1873</v>
      </c>
      <c r="G303">
        <v>1.8636E-2</v>
      </c>
      <c r="J303">
        <v>91</v>
      </c>
      <c r="M303" s="1"/>
      <c r="P303">
        <f t="shared" si="14"/>
        <v>42</v>
      </c>
      <c r="Q303" t="str">
        <f t="shared" si="15"/>
        <v/>
      </c>
    </row>
    <row r="304" spans="1:17" x14ac:dyDescent="0.35">
      <c r="A304">
        <v>300</v>
      </c>
      <c r="B304" t="s">
        <v>515</v>
      </c>
      <c r="C304" t="s">
        <v>563</v>
      </c>
      <c r="D304">
        <v>7.1438799999999997E-2</v>
      </c>
      <c r="E304">
        <v>7.22302</v>
      </c>
      <c r="F304">
        <v>9.4244599999999998</v>
      </c>
      <c r="G304">
        <v>4.8076899999999999E-3</v>
      </c>
      <c r="J304">
        <v>91</v>
      </c>
      <c r="M304" s="1"/>
      <c r="P304">
        <f t="shared" si="14"/>
        <v>42</v>
      </c>
      <c r="Q304" t="str">
        <f t="shared" si="15"/>
        <v/>
      </c>
    </row>
    <row r="305" spans="1:17" x14ac:dyDescent="0.35">
      <c r="A305">
        <v>301</v>
      </c>
      <c r="B305" t="s">
        <v>515</v>
      </c>
      <c r="C305" t="s">
        <v>534</v>
      </c>
      <c r="D305">
        <v>0.13752200000000001</v>
      </c>
      <c r="E305">
        <v>6.0832199999999998</v>
      </c>
      <c r="F305">
        <v>15.811199999999999</v>
      </c>
      <c r="G305">
        <v>2.6975100000000002E-3</v>
      </c>
      <c r="J305">
        <v>91</v>
      </c>
      <c r="M305" s="1"/>
      <c r="P305">
        <f t="shared" si="14"/>
        <v>42</v>
      </c>
      <c r="Q305" t="str">
        <f t="shared" si="15"/>
        <v/>
      </c>
    </row>
    <row r="306" spans="1:17" x14ac:dyDescent="0.35">
      <c r="A306">
        <v>302</v>
      </c>
      <c r="B306" t="s">
        <v>515</v>
      </c>
      <c r="C306" t="s">
        <v>547</v>
      </c>
      <c r="D306">
        <v>7.3006399999999999E-2</v>
      </c>
      <c r="E306">
        <v>13.8643</v>
      </c>
      <c r="F306">
        <v>8.5597300000000001</v>
      </c>
      <c r="G306">
        <v>2.7874599999999999E-2</v>
      </c>
      <c r="J306">
        <v>91</v>
      </c>
      <c r="M306" s="1"/>
      <c r="P306">
        <f t="shared" si="14"/>
        <v>42</v>
      </c>
      <c r="Q306" t="str">
        <f t="shared" si="15"/>
        <v/>
      </c>
    </row>
    <row r="307" spans="1:17" x14ac:dyDescent="0.35">
      <c r="A307">
        <v>303</v>
      </c>
      <c r="B307" t="s">
        <v>515</v>
      </c>
      <c r="C307" t="s">
        <v>541</v>
      </c>
      <c r="D307">
        <v>6.3785700000000001E-2</v>
      </c>
      <c r="E307">
        <v>6.2253299999999996</v>
      </c>
      <c r="F307">
        <v>10.894299999999999</v>
      </c>
      <c r="G307">
        <v>0</v>
      </c>
      <c r="J307">
        <v>91</v>
      </c>
      <c r="M307" s="1"/>
      <c r="P307">
        <f t="shared" si="14"/>
        <v>42</v>
      </c>
      <c r="Q307" t="str">
        <f t="shared" si="15"/>
        <v/>
      </c>
    </row>
    <row r="308" spans="1:17" x14ac:dyDescent="0.35">
      <c r="A308">
        <v>304</v>
      </c>
      <c r="B308" t="s">
        <v>515</v>
      </c>
      <c r="C308" t="s">
        <v>517</v>
      </c>
      <c r="D308">
        <v>5.9568700000000002E-2</v>
      </c>
      <c r="E308">
        <v>10.3819</v>
      </c>
      <c r="F308">
        <v>8.3817799999999991</v>
      </c>
      <c r="G308">
        <v>1.66205E-2</v>
      </c>
      <c r="J308">
        <v>91</v>
      </c>
      <c r="M308" s="1"/>
      <c r="P308">
        <f t="shared" si="14"/>
        <v>42</v>
      </c>
      <c r="Q308" t="str">
        <f t="shared" si="15"/>
        <v/>
      </c>
    </row>
    <row r="309" spans="1:17" x14ac:dyDescent="0.35">
      <c r="A309">
        <v>305</v>
      </c>
      <c r="B309" t="s">
        <v>515</v>
      </c>
      <c r="C309" t="s">
        <v>518</v>
      </c>
      <c r="D309">
        <v>0.15045700000000001</v>
      </c>
      <c r="E309">
        <v>18.350899999999999</v>
      </c>
      <c r="F309">
        <v>9.1204000000000001</v>
      </c>
      <c r="G309">
        <v>3.5691000000000001E-2</v>
      </c>
      <c r="J309">
        <v>91</v>
      </c>
      <c r="M309" s="1"/>
      <c r="P309">
        <f t="shared" si="14"/>
        <v>42</v>
      </c>
      <c r="Q309" t="str">
        <f t="shared" si="15"/>
        <v/>
      </c>
    </row>
    <row r="310" spans="1:17" x14ac:dyDescent="0.35">
      <c r="A310">
        <v>306</v>
      </c>
      <c r="B310" t="s">
        <v>515</v>
      </c>
      <c r="C310" t="s">
        <v>544</v>
      </c>
      <c r="D310">
        <v>5.2284999999999998E-2</v>
      </c>
      <c r="E310">
        <v>5.5597700000000003</v>
      </c>
      <c r="F310">
        <v>10.0579</v>
      </c>
      <c r="G310">
        <v>0</v>
      </c>
      <c r="J310">
        <v>91</v>
      </c>
      <c r="M310" s="1"/>
      <c r="P310">
        <f t="shared" si="14"/>
        <v>42</v>
      </c>
      <c r="Q310" t="str">
        <f t="shared" si="15"/>
        <v/>
      </c>
    </row>
    <row r="311" spans="1:17" x14ac:dyDescent="0.35">
      <c r="A311">
        <v>307</v>
      </c>
      <c r="B311" t="s">
        <v>515</v>
      </c>
      <c r="C311" t="s">
        <v>546</v>
      </c>
      <c r="D311">
        <v>9.0103900000000001E-2</v>
      </c>
      <c r="E311">
        <v>16.984400000000001</v>
      </c>
      <c r="F311">
        <v>10.857100000000001</v>
      </c>
      <c r="G311">
        <v>2.6041700000000001E-2</v>
      </c>
      <c r="J311">
        <v>91</v>
      </c>
      <c r="M311" s="1"/>
      <c r="P311">
        <f t="shared" si="14"/>
        <v>42</v>
      </c>
      <c r="Q311" t="str">
        <f t="shared" si="15"/>
        <v/>
      </c>
    </row>
    <row r="312" spans="1:17" x14ac:dyDescent="0.35">
      <c r="A312">
        <v>308</v>
      </c>
      <c r="B312" t="s">
        <v>515</v>
      </c>
      <c r="C312" t="s">
        <v>558</v>
      </c>
      <c r="D312">
        <v>9.4628299999999999E-2</v>
      </c>
      <c r="E312">
        <v>18.257100000000001</v>
      </c>
      <c r="F312">
        <v>7.3799400000000004</v>
      </c>
      <c r="G312">
        <v>1.77077E-2</v>
      </c>
      <c r="J312">
        <v>91</v>
      </c>
      <c r="M312" s="1"/>
      <c r="P312">
        <f t="shared" si="14"/>
        <v>42</v>
      </c>
      <c r="Q312" t="str">
        <f t="shared" si="15"/>
        <v/>
      </c>
    </row>
    <row r="313" spans="1:17" x14ac:dyDescent="0.35">
      <c r="A313">
        <v>309</v>
      </c>
      <c r="B313" t="s">
        <v>515</v>
      </c>
      <c r="C313" t="s">
        <v>542</v>
      </c>
      <c r="D313">
        <v>0.435031</v>
      </c>
      <c r="E313">
        <v>78.710300000000004</v>
      </c>
      <c r="F313">
        <v>20.111699999999999</v>
      </c>
      <c r="G313">
        <v>0.215859</v>
      </c>
      <c r="J313">
        <v>91</v>
      </c>
      <c r="M313" s="1"/>
      <c r="P313">
        <f t="shared" si="14"/>
        <v>42</v>
      </c>
      <c r="Q313" t="str">
        <f t="shared" si="15"/>
        <v/>
      </c>
    </row>
    <row r="314" spans="1:17" x14ac:dyDescent="0.35">
      <c r="A314">
        <v>310</v>
      </c>
      <c r="B314" t="s">
        <v>515</v>
      </c>
      <c r="C314" t="s">
        <v>553</v>
      </c>
      <c r="D314">
        <v>0.22870399999999999</v>
      </c>
      <c r="E314">
        <v>20.222200000000001</v>
      </c>
      <c r="F314">
        <v>19.8889</v>
      </c>
      <c r="G314">
        <v>3.94737E-2</v>
      </c>
      <c r="J314">
        <v>91</v>
      </c>
      <c r="M314" s="1"/>
      <c r="P314">
        <f t="shared" si="14"/>
        <v>42</v>
      </c>
      <c r="Q314" t="str">
        <f t="shared" si="15"/>
        <v/>
      </c>
    </row>
    <row r="315" spans="1:17" x14ac:dyDescent="0.35">
      <c r="A315">
        <v>311</v>
      </c>
      <c r="B315" t="s">
        <v>515</v>
      </c>
      <c r="C315" t="s">
        <v>527</v>
      </c>
      <c r="D315">
        <v>8.9934700000000006E-2</v>
      </c>
      <c r="E315">
        <v>11.3103</v>
      </c>
      <c r="F315">
        <v>9.3218099999999993</v>
      </c>
      <c r="G315">
        <v>1.5613E-2</v>
      </c>
      <c r="J315">
        <v>91</v>
      </c>
      <c r="M315" s="1"/>
      <c r="P315">
        <f t="shared" si="14"/>
        <v>42</v>
      </c>
      <c r="Q315" t="str">
        <f t="shared" si="15"/>
        <v/>
      </c>
    </row>
    <row r="316" spans="1:17" x14ac:dyDescent="0.35">
      <c r="A316">
        <v>312</v>
      </c>
      <c r="B316" t="s">
        <v>515</v>
      </c>
      <c r="C316" t="s">
        <v>543</v>
      </c>
      <c r="D316">
        <v>1.3558300000000001</v>
      </c>
      <c r="E316">
        <v>5.4432099999999997</v>
      </c>
      <c r="F316">
        <v>43.844799999999999</v>
      </c>
      <c r="G316">
        <v>0</v>
      </c>
      <c r="J316">
        <v>91</v>
      </c>
      <c r="M316" s="1"/>
      <c r="P316">
        <f t="shared" si="14"/>
        <v>42</v>
      </c>
      <c r="Q316" t="str">
        <f t="shared" si="15"/>
        <v/>
      </c>
    </row>
    <row r="317" spans="1:17" x14ac:dyDescent="0.35">
      <c r="A317">
        <v>313</v>
      </c>
      <c r="B317" t="s">
        <v>515</v>
      </c>
      <c r="C317" t="s">
        <v>538</v>
      </c>
      <c r="D317">
        <v>8.9062600000000006E-2</v>
      </c>
      <c r="E317">
        <v>10.720800000000001</v>
      </c>
      <c r="F317">
        <v>10.0923</v>
      </c>
      <c r="G317">
        <v>1.3619900000000001E-2</v>
      </c>
      <c r="J317">
        <v>91</v>
      </c>
      <c r="M317" s="1"/>
      <c r="P317">
        <f t="shared" si="14"/>
        <v>42</v>
      </c>
      <c r="Q317" t="str">
        <f t="shared" si="15"/>
        <v/>
      </c>
    </row>
    <row r="318" spans="1:17" x14ac:dyDescent="0.35">
      <c r="A318">
        <v>314</v>
      </c>
      <c r="B318" t="s">
        <v>515</v>
      </c>
      <c r="C318" t="s">
        <v>554</v>
      </c>
      <c r="D318">
        <v>7.1637999999999993E-2</v>
      </c>
      <c r="E318">
        <v>6.7118000000000002</v>
      </c>
      <c r="F318">
        <v>8.7944800000000001</v>
      </c>
      <c r="G318">
        <v>5.0742799999999996E-3</v>
      </c>
      <c r="J318">
        <v>91</v>
      </c>
      <c r="M318" s="1"/>
      <c r="P318">
        <f t="shared" si="14"/>
        <v>42</v>
      </c>
      <c r="Q318" t="str">
        <f t="shared" si="15"/>
        <v/>
      </c>
    </row>
    <row r="319" spans="1:17" x14ac:dyDescent="0.35">
      <c r="A319">
        <v>315</v>
      </c>
      <c r="B319" t="s">
        <v>515</v>
      </c>
      <c r="C319" t="s">
        <v>531</v>
      </c>
      <c r="D319">
        <v>0.11684899999999999</v>
      </c>
      <c r="E319">
        <v>15.6265</v>
      </c>
      <c r="F319">
        <v>11.041</v>
      </c>
      <c r="G319">
        <v>2.91872E-2</v>
      </c>
      <c r="J319">
        <v>91</v>
      </c>
      <c r="M319" s="1"/>
      <c r="P319">
        <f t="shared" si="14"/>
        <v>42</v>
      </c>
      <c r="Q319" t="str">
        <f t="shared" si="15"/>
        <v/>
      </c>
    </row>
    <row r="320" spans="1:17" x14ac:dyDescent="0.35">
      <c r="A320">
        <v>316</v>
      </c>
      <c r="B320" t="s">
        <v>515</v>
      </c>
      <c r="C320" t="s">
        <v>521</v>
      </c>
      <c r="D320">
        <v>0.108013</v>
      </c>
      <c r="E320">
        <v>20.041699999999999</v>
      </c>
      <c r="F320">
        <v>10.503</v>
      </c>
      <c r="G320">
        <v>1.2545499999999999E-2</v>
      </c>
      <c r="J320">
        <v>91</v>
      </c>
      <c r="M320" s="1"/>
      <c r="P320">
        <f t="shared" si="14"/>
        <v>42</v>
      </c>
      <c r="Q320" t="str">
        <f t="shared" si="15"/>
        <v/>
      </c>
    </row>
    <row r="321" spans="1:17" x14ac:dyDescent="0.35">
      <c r="A321">
        <v>317</v>
      </c>
      <c r="B321" t="s">
        <v>515</v>
      </c>
      <c r="C321" t="s">
        <v>549</v>
      </c>
      <c r="D321">
        <v>0.15687300000000001</v>
      </c>
      <c r="E321">
        <v>27.2469</v>
      </c>
      <c r="F321">
        <v>5.5880099999999997</v>
      </c>
      <c r="G321">
        <v>5.6944799999999997E-2</v>
      </c>
      <c r="J321">
        <v>91</v>
      </c>
      <c r="M321" s="1"/>
      <c r="P321">
        <f t="shared" si="14"/>
        <v>42</v>
      </c>
      <c r="Q321" t="str">
        <f t="shared" si="15"/>
        <v/>
      </c>
    </row>
    <row r="322" spans="1:17" x14ac:dyDescent="0.35">
      <c r="A322">
        <v>318</v>
      </c>
      <c r="B322" t="s">
        <v>515</v>
      </c>
      <c r="C322" t="s">
        <v>528</v>
      </c>
      <c r="D322">
        <v>8.8978100000000004E-2</v>
      </c>
      <c r="E322">
        <v>10.9406</v>
      </c>
      <c r="F322">
        <v>9.5205400000000004</v>
      </c>
      <c r="G322">
        <v>1.42603E-2</v>
      </c>
      <c r="J322">
        <v>91</v>
      </c>
      <c r="M322" s="1"/>
      <c r="P322">
        <f t="shared" si="14"/>
        <v>42</v>
      </c>
      <c r="Q322" t="str">
        <f t="shared" si="15"/>
        <v/>
      </c>
    </row>
    <row r="323" spans="1:17" x14ac:dyDescent="0.35">
      <c r="A323">
        <v>319</v>
      </c>
      <c r="B323" t="s">
        <v>515</v>
      </c>
      <c r="C323" t="s">
        <v>564</v>
      </c>
      <c r="D323">
        <v>8.1335299999999999E-2</v>
      </c>
      <c r="E323">
        <v>11.7277</v>
      </c>
      <c r="F323">
        <v>9.4573699999999992</v>
      </c>
      <c r="G323">
        <v>1.8865699999999999E-2</v>
      </c>
      <c r="J323">
        <v>91</v>
      </c>
      <c r="M323" s="1"/>
      <c r="P323">
        <f t="shared" si="14"/>
        <v>42</v>
      </c>
      <c r="Q323" t="str">
        <f t="shared" si="15"/>
        <v/>
      </c>
    </row>
    <row r="324" spans="1:17" x14ac:dyDescent="0.35">
      <c r="A324">
        <v>320</v>
      </c>
      <c r="B324" t="s">
        <v>515</v>
      </c>
      <c r="C324" t="s">
        <v>524</v>
      </c>
      <c r="D324">
        <v>5.6074300000000001E-2</v>
      </c>
      <c r="E324">
        <v>4.3527899999999997</v>
      </c>
      <c r="F324">
        <v>7.6233399999999998</v>
      </c>
      <c r="G324">
        <v>0</v>
      </c>
      <c r="J324">
        <v>91</v>
      </c>
      <c r="M324" s="1"/>
      <c r="P324">
        <f t="shared" si="14"/>
        <v>42</v>
      </c>
      <c r="Q324" t="str">
        <f t="shared" si="15"/>
        <v/>
      </c>
    </row>
    <row r="325" spans="1:17" x14ac:dyDescent="0.35">
      <c r="A325">
        <v>321</v>
      </c>
      <c r="B325" t="s">
        <v>515</v>
      </c>
      <c r="C325" t="s">
        <v>566</v>
      </c>
      <c r="D325">
        <v>9.6962300000000001E-2</v>
      </c>
      <c r="E325">
        <v>18.568300000000001</v>
      </c>
      <c r="F325">
        <v>7.9245299999999999</v>
      </c>
      <c r="G325">
        <v>1.6522200000000001E-2</v>
      </c>
      <c r="J325">
        <v>91</v>
      </c>
      <c r="M325" s="1"/>
      <c r="P325">
        <f t="shared" si="14"/>
        <v>42</v>
      </c>
      <c r="Q325" t="str">
        <f t="shared" si="15"/>
        <v/>
      </c>
    </row>
    <row r="326" spans="1:17" x14ac:dyDescent="0.35">
      <c r="A326">
        <v>322</v>
      </c>
      <c r="B326" t="s">
        <v>515</v>
      </c>
      <c r="C326" t="s">
        <v>519</v>
      </c>
      <c r="D326">
        <v>0.16134599999999999</v>
      </c>
      <c r="E326">
        <v>27.175599999999999</v>
      </c>
      <c r="F326">
        <v>11.0402</v>
      </c>
      <c r="G326">
        <v>5.28958E-2</v>
      </c>
      <c r="J326">
        <v>91</v>
      </c>
      <c r="M326" s="1"/>
      <c r="P326">
        <f t="shared" ref="P326:P389" si="16">IF(Q326="",P325,P325+1)</f>
        <v>42</v>
      </c>
      <c r="Q326" t="str">
        <f t="shared" ref="Q326:Q389" si="17">IF(B326=$R$2,C326,"")</f>
        <v/>
      </c>
    </row>
    <row r="327" spans="1:17" x14ac:dyDescent="0.35">
      <c r="A327">
        <v>323</v>
      </c>
      <c r="B327" t="s">
        <v>515</v>
      </c>
      <c r="C327" t="s">
        <v>525</v>
      </c>
      <c r="D327">
        <v>7.4131500000000003E-2</v>
      </c>
      <c r="E327">
        <v>8.1314600000000006</v>
      </c>
      <c r="F327">
        <v>7.9342699999999997</v>
      </c>
      <c r="G327">
        <v>1.0453E-2</v>
      </c>
      <c r="J327">
        <v>91</v>
      </c>
      <c r="M327" s="1"/>
      <c r="P327">
        <f t="shared" si="16"/>
        <v>42</v>
      </c>
      <c r="Q327" t="str">
        <f t="shared" si="17"/>
        <v/>
      </c>
    </row>
    <row r="328" spans="1:17" x14ac:dyDescent="0.35">
      <c r="A328">
        <v>324</v>
      </c>
      <c r="B328" t="s">
        <v>515</v>
      </c>
      <c r="C328" t="s">
        <v>565</v>
      </c>
      <c r="D328">
        <v>9.3933799999999998E-2</v>
      </c>
      <c r="E328">
        <v>17.924399999999999</v>
      </c>
      <c r="F328">
        <v>10.8955</v>
      </c>
      <c r="G328">
        <v>2.8933799999999999E-2</v>
      </c>
      <c r="J328">
        <v>91</v>
      </c>
      <c r="M328" s="1"/>
      <c r="P328">
        <f t="shared" si="16"/>
        <v>42</v>
      </c>
      <c r="Q328" t="str">
        <f t="shared" si="17"/>
        <v/>
      </c>
    </row>
    <row r="329" spans="1:17" x14ac:dyDescent="0.35">
      <c r="A329">
        <v>325</v>
      </c>
      <c r="B329" t="s">
        <v>515</v>
      </c>
      <c r="C329" t="s">
        <v>526</v>
      </c>
      <c r="D329">
        <v>0.232928</v>
      </c>
      <c r="E329">
        <v>42.696100000000001</v>
      </c>
      <c r="F329">
        <v>11.7431</v>
      </c>
      <c r="G329">
        <v>9.9804299999999999E-2</v>
      </c>
      <c r="J329">
        <v>91</v>
      </c>
      <c r="M329" s="1"/>
      <c r="P329">
        <f t="shared" si="16"/>
        <v>42</v>
      </c>
      <c r="Q329" t="str">
        <f t="shared" si="17"/>
        <v/>
      </c>
    </row>
    <row r="330" spans="1:17" x14ac:dyDescent="0.35">
      <c r="A330">
        <v>326</v>
      </c>
      <c r="B330" t="s">
        <v>515</v>
      </c>
      <c r="C330" t="s">
        <v>520</v>
      </c>
      <c r="D330">
        <v>0.25783600000000001</v>
      </c>
      <c r="E330">
        <v>49.308300000000003</v>
      </c>
      <c r="F330">
        <v>12.1404</v>
      </c>
      <c r="G330">
        <v>0.108302</v>
      </c>
      <c r="J330">
        <v>91</v>
      </c>
      <c r="M330" s="1"/>
      <c r="P330">
        <f t="shared" si="16"/>
        <v>42</v>
      </c>
      <c r="Q330" t="str">
        <f t="shared" si="17"/>
        <v/>
      </c>
    </row>
    <row r="331" spans="1:17" x14ac:dyDescent="0.35">
      <c r="A331">
        <v>327</v>
      </c>
      <c r="B331" t="s">
        <v>515</v>
      </c>
      <c r="C331" t="s">
        <v>559</v>
      </c>
      <c r="D331">
        <v>0.242427</v>
      </c>
      <c r="E331">
        <v>19.193000000000001</v>
      </c>
      <c r="F331">
        <v>21.4026</v>
      </c>
      <c r="G331">
        <v>3.0372900000000001E-2</v>
      </c>
      <c r="J331">
        <v>91</v>
      </c>
      <c r="M331" s="1"/>
      <c r="P331">
        <f t="shared" si="16"/>
        <v>42</v>
      </c>
      <c r="Q331" t="str">
        <f t="shared" si="17"/>
        <v/>
      </c>
    </row>
    <row r="332" spans="1:17" x14ac:dyDescent="0.35">
      <c r="A332">
        <v>328</v>
      </c>
      <c r="B332" t="s">
        <v>515</v>
      </c>
      <c r="C332" t="s">
        <v>557</v>
      </c>
      <c r="D332">
        <v>7.1104600000000004E-2</v>
      </c>
      <c r="E332">
        <v>5.6990600000000002</v>
      </c>
      <c r="F332">
        <v>8.3433799999999998</v>
      </c>
      <c r="G332">
        <v>3.00651E-3</v>
      </c>
      <c r="J332">
        <v>91</v>
      </c>
      <c r="M332" s="1"/>
      <c r="P332">
        <f t="shared" si="16"/>
        <v>42</v>
      </c>
      <c r="Q332" t="str">
        <f t="shared" si="17"/>
        <v/>
      </c>
    </row>
    <row r="333" spans="1:17" x14ac:dyDescent="0.35">
      <c r="A333">
        <v>329</v>
      </c>
      <c r="B333" t="s">
        <v>515</v>
      </c>
      <c r="C333" t="s">
        <v>540</v>
      </c>
      <c r="D333">
        <v>0.195964</v>
      </c>
      <c r="E333">
        <v>17.5839</v>
      </c>
      <c r="F333">
        <v>16.171399999999998</v>
      </c>
      <c r="G333">
        <v>4.1501700000000002E-2</v>
      </c>
      <c r="J333">
        <v>91</v>
      </c>
      <c r="M333" s="1"/>
      <c r="P333">
        <f t="shared" si="16"/>
        <v>42</v>
      </c>
      <c r="Q333" t="str">
        <f t="shared" si="17"/>
        <v/>
      </c>
    </row>
    <row r="334" spans="1:17" x14ac:dyDescent="0.35">
      <c r="A334">
        <v>330</v>
      </c>
      <c r="B334" t="s">
        <v>515</v>
      </c>
      <c r="C334" t="s">
        <v>555</v>
      </c>
      <c r="D334">
        <v>0.112001</v>
      </c>
      <c r="E334">
        <v>13.3393</v>
      </c>
      <c r="F334">
        <v>12.944800000000001</v>
      </c>
      <c r="G334">
        <v>1.58657E-2</v>
      </c>
      <c r="J334">
        <v>91</v>
      </c>
      <c r="M334" s="1"/>
      <c r="P334">
        <f t="shared" si="16"/>
        <v>42</v>
      </c>
      <c r="Q334" t="str">
        <f t="shared" si="17"/>
        <v/>
      </c>
    </row>
    <row r="335" spans="1:17" x14ac:dyDescent="0.35">
      <c r="A335">
        <v>331</v>
      </c>
      <c r="B335" t="s">
        <v>369</v>
      </c>
      <c r="C335" t="s">
        <v>370</v>
      </c>
      <c r="D335">
        <v>0.130247</v>
      </c>
      <c r="E335">
        <v>14.2563</v>
      </c>
      <c r="F335">
        <v>7.6169700000000002</v>
      </c>
      <c r="G335">
        <v>2.6385100000000002E-2</v>
      </c>
      <c r="J335">
        <v>92</v>
      </c>
      <c r="M335" s="1"/>
      <c r="P335">
        <f t="shared" si="16"/>
        <v>42</v>
      </c>
      <c r="Q335" t="str">
        <f t="shared" si="17"/>
        <v/>
      </c>
    </row>
    <row r="336" spans="1:17" x14ac:dyDescent="0.35">
      <c r="A336">
        <v>332</v>
      </c>
      <c r="B336" t="s">
        <v>361</v>
      </c>
      <c r="C336" t="s">
        <v>362</v>
      </c>
      <c r="D336">
        <v>6.6250299999999998E-2</v>
      </c>
      <c r="E336">
        <v>4.4503199999999996</v>
      </c>
      <c r="F336">
        <v>7.9503599999999999</v>
      </c>
      <c r="G336">
        <v>0</v>
      </c>
      <c r="J336">
        <v>93</v>
      </c>
      <c r="M336" s="1"/>
      <c r="P336">
        <f t="shared" si="16"/>
        <v>42</v>
      </c>
      <c r="Q336" t="str">
        <f t="shared" si="17"/>
        <v/>
      </c>
    </row>
    <row r="337" spans="1:17" x14ac:dyDescent="0.35">
      <c r="A337">
        <v>333</v>
      </c>
      <c r="B337" t="s">
        <v>361</v>
      </c>
      <c r="C337" t="s">
        <v>363</v>
      </c>
      <c r="D337">
        <v>7.2014400000000006E-2</v>
      </c>
      <c r="E337">
        <v>4.6555799999999996</v>
      </c>
      <c r="F337">
        <v>8.2018900000000006</v>
      </c>
      <c r="G337">
        <v>0</v>
      </c>
      <c r="J337">
        <v>93</v>
      </c>
      <c r="M337" s="1"/>
      <c r="P337">
        <f t="shared" si="16"/>
        <v>42</v>
      </c>
      <c r="Q337" t="str">
        <f t="shared" si="17"/>
        <v/>
      </c>
    </row>
    <row r="338" spans="1:17" x14ac:dyDescent="0.35">
      <c r="A338">
        <v>334</v>
      </c>
      <c r="B338" t="s">
        <v>361</v>
      </c>
      <c r="C338" t="s">
        <v>364</v>
      </c>
      <c r="D338">
        <v>6.3798499999999994E-2</v>
      </c>
      <c r="E338">
        <v>4.5711599999999999</v>
      </c>
      <c r="F338">
        <v>8.0369700000000002</v>
      </c>
      <c r="G338">
        <v>0</v>
      </c>
      <c r="J338">
        <v>93</v>
      </c>
      <c r="M338" s="1"/>
      <c r="P338">
        <f t="shared" si="16"/>
        <v>42</v>
      </c>
      <c r="Q338" t="str">
        <f t="shared" si="17"/>
        <v/>
      </c>
    </row>
    <row r="339" spans="1:17" x14ac:dyDescent="0.35">
      <c r="A339">
        <v>335</v>
      </c>
      <c r="B339" t="s">
        <v>361</v>
      </c>
      <c r="C339" t="s">
        <v>365</v>
      </c>
      <c r="D339">
        <v>5.8994699999999997E-2</v>
      </c>
      <c r="E339">
        <v>4.3714399999999998</v>
      </c>
      <c r="F339">
        <v>7.8114999999999997</v>
      </c>
      <c r="G339">
        <v>0</v>
      </c>
      <c r="J339">
        <v>93</v>
      </c>
      <c r="M339" s="1"/>
      <c r="P339">
        <f t="shared" si="16"/>
        <v>42</v>
      </c>
      <c r="Q339" t="str">
        <f t="shared" si="17"/>
        <v/>
      </c>
    </row>
    <row r="340" spans="1:17" x14ac:dyDescent="0.35">
      <c r="A340">
        <v>336</v>
      </c>
      <c r="B340" t="s">
        <v>366</v>
      </c>
      <c r="C340" t="s">
        <v>367</v>
      </c>
      <c r="D340">
        <v>7.8757499999999994E-2</v>
      </c>
      <c r="E340">
        <v>9.9013000000000009</v>
      </c>
      <c r="F340">
        <v>3.39452</v>
      </c>
      <c r="G340">
        <v>4.0739999999999998E-2</v>
      </c>
      <c r="J340">
        <v>94</v>
      </c>
      <c r="M340" s="1"/>
      <c r="P340">
        <f t="shared" si="16"/>
        <v>42</v>
      </c>
      <c r="Q340" t="str">
        <f t="shared" si="17"/>
        <v/>
      </c>
    </row>
    <row r="341" spans="1:17" x14ac:dyDescent="0.35">
      <c r="A341">
        <v>337</v>
      </c>
      <c r="B341" t="s">
        <v>366</v>
      </c>
      <c r="C341" t="s">
        <v>368</v>
      </c>
      <c r="D341">
        <v>0.147065</v>
      </c>
      <c r="E341">
        <v>8.9381299999999992</v>
      </c>
      <c r="F341">
        <v>14.1496</v>
      </c>
      <c r="G341">
        <v>1.8398000000000001E-2</v>
      </c>
      <c r="J341">
        <v>94</v>
      </c>
      <c r="M341" s="1"/>
      <c r="P341">
        <f t="shared" si="16"/>
        <v>42</v>
      </c>
      <c r="Q341" t="str">
        <f t="shared" si="17"/>
        <v/>
      </c>
    </row>
    <row r="342" spans="1:17" x14ac:dyDescent="0.35">
      <c r="A342">
        <v>338</v>
      </c>
      <c r="B342" t="s">
        <v>140</v>
      </c>
      <c r="C342" t="s">
        <v>142</v>
      </c>
      <c r="D342">
        <v>0.48523899999999998</v>
      </c>
      <c r="E342">
        <v>45.999699999999997</v>
      </c>
      <c r="F342">
        <v>3.6362999999999999</v>
      </c>
      <c r="G342">
        <v>2.1812499999999999E-2</v>
      </c>
      <c r="J342">
        <v>95</v>
      </c>
      <c r="M342" s="1"/>
      <c r="P342">
        <f t="shared" si="16"/>
        <v>42</v>
      </c>
      <c r="Q342" t="str">
        <f t="shared" si="17"/>
        <v/>
      </c>
    </row>
    <row r="343" spans="1:17" x14ac:dyDescent="0.35">
      <c r="A343">
        <v>339</v>
      </c>
      <c r="B343" t="s">
        <v>602</v>
      </c>
      <c r="C343" t="s">
        <v>603</v>
      </c>
      <c r="D343">
        <v>0.214002</v>
      </c>
      <c r="E343">
        <v>43.0486</v>
      </c>
      <c r="F343">
        <v>12.504300000000001</v>
      </c>
      <c r="G343">
        <v>7.3046799999999995E-2</v>
      </c>
      <c r="J343">
        <v>96</v>
      </c>
      <c r="M343" s="1"/>
      <c r="P343">
        <f t="shared" si="16"/>
        <v>42</v>
      </c>
      <c r="Q343" t="str">
        <f t="shared" si="17"/>
        <v/>
      </c>
    </row>
    <row r="344" spans="1:17" x14ac:dyDescent="0.35">
      <c r="A344">
        <v>340</v>
      </c>
      <c r="B344" t="s">
        <v>371</v>
      </c>
      <c r="C344" t="s">
        <v>372</v>
      </c>
      <c r="D344">
        <v>0.16739899999999999</v>
      </c>
      <c r="E344">
        <v>28.706499999999998</v>
      </c>
      <c r="F344">
        <v>11.7799</v>
      </c>
      <c r="G344">
        <v>3.7473199999999998E-2</v>
      </c>
      <c r="J344">
        <v>97</v>
      </c>
      <c r="M344" s="1"/>
      <c r="P344">
        <f t="shared" si="16"/>
        <v>42</v>
      </c>
      <c r="Q344" t="str">
        <f t="shared" si="17"/>
        <v/>
      </c>
    </row>
    <row r="345" spans="1:17" x14ac:dyDescent="0.35">
      <c r="A345">
        <v>341</v>
      </c>
      <c r="B345" t="s">
        <v>371</v>
      </c>
      <c r="C345" t="s">
        <v>373</v>
      </c>
      <c r="D345">
        <v>0.23142399999999999</v>
      </c>
      <c r="E345">
        <v>51.201700000000002</v>
      </c>
      <c r="F345">
        <v>10.1341</v>
      </c>
      <c r="G345">
        <v>0.101034</v>
      </c>
      <c r="J345">
        <v>97</v>
      </c>
      <c r="M345" s="1"/>
      <c r="P345">
        <f t="shared" si="16"/>
        <v>42</v>
      </c>
      <c r="Q345" t="str">
        <f t="shared" si="17"/>
        <v/>
      </c>
    </row>
    <row r="346" spans="1:17" x14ac:dyDescent="0.35">
      <c r="A346">
        <v>342</v>
      </c>
      <c r="B346" t="s">
        <v>371</v>
      </c>
      <c r="C346" t="s">
        <v>374</v>
      </c>
      <c r="D346">
        <v>6.5169900000000003E-2</v>
      </c>
      <c r="E346">
        <v>94.513199999999998</v>
      </c>
      <c r="F346">
        <v>3.7891699999999999</v>
      </c>
      <c r="G346">
        <v>2.2634700000000001E-2</v>
      </c>
      <c r="J346">
        <v>97</v>
      </c>
      <c r="M346" s="1"/>
      <c r="P346">
        <f t="shared" si="16"/>
        <v>42</v>
      </c>
      <c r="Q346" t="str">
        <f t="shared" si="17"/>
        <v/>
      </c>
    </row>
    <row r="347" spans="1:17" x14ac:dyDescent="0.35">
      <c r="A347">
        <v>343</v>
      </c>
      <c r="B347" t="s">
        <v>371</v>
      </c>
      <c r="C347" t="s">
        <v>377</v>
      </c>
      <c r="D347">
        <v>2.58E-2</v>
      </c>
      <c r="E347">
        <v>0</v>
      </c>
      <c r="F347">
        <v>0</v>
      </c>
      <c r="G347">
        <v>0</v>
      </c>
      <c r="J347">
        <v>97</v>
      </c>
      <c r="M347" s="1"/>
      <c r="P347">
        <f t="shared" si="16"/>
        <v>42</v>
      </c>
      <c r="Q347" t="str">
        <f t="shared" si="17"/>
        <v/>
      </c>
    </row>
    <row r="348" spans="1:17" x14ac:dyDescent="0.35">
      <c r="A348">
        <v>344</v>
      </c>
      <c r="B348" t="s">
        <v>371</v>
      </c>
      <c r="C348" t="s">
        <v>376</v>
      </c>
      <c r="D348">
        <v>0.18004700000000001</v>
      </c>
      <c r="E348">
        <v>169.15199999999999</v>
      </c>
      <c r="F348">
        <v>2.4586899999999998</v>
      </c>
      <c r="G348">
        <v>7.0001300000000002E-3</v>
      </c>
      <c r="J348">
        <v>97</v>
      </c>
      <c r="M348" s="1"/>
      <c r="P348">
        <f t="shared" si="16"/>
        <v>42</v>
      </c>
      <c r="Q348" t="str">
        <f t="shared" si="17"/>
        <v/>
      </c>
    </row>
    <row r="349" spans="1:17" x14ac:dyDescent="0.35">
      <c r="A349">
        <v>345</v>
      </c>
      <c r="B349" t="s">
        <v>371</v>
      </c>
      <c r="C349" t="s">
        <v>375</v>
      </c>
      <c r="D349">
        <v>0.31479600000000002</v>
      </c>
      <c r="E349">
        <v>42.686300000000003</v>
      </c>
      <c r="F349">
        <v>21.834800000000001</v>
      </c>
      <c r="G349">
        <v>6.8033300000000005E-2</v>
      </c>
      <c r="J349">
        <v>97</v>
      </c>
      <c r="M349" s="1"/>
      <c r="P349">
        <f t="shared" si="16"/>
        <v>42</v>
      </c>
      <c r="Q349" t="str">
        <f t="shared" si="17"/>
        <v/>
      </c>
    </row>
    <row r="350" spans="1:17" x14ac:dyDescent="0.35">
      <c r="A350">
        <v>346</v>
      </c>
      <c r="B350" t="s">
        <v>381</v>
      </c>
      <c r="C350" t="s">
        <v>382</v>
      </c>
      <c r="D350">
        <v>0.41464000000000001</v>
      </c>
      <c r="E350">
        <v>33.4208</v>
      </c>
      <c r="F350">
        <v>21.250499999999999</v>
      </c>
      <c r="G350">
        <v>7.7181299999999994E-2</v>
      </c>
      <c r="J350">
        <v>98</v>
      </c>
      <c r="M350" s="1"/>
      <c r="P350">
        <f t="shared" si="16"/>
        <v>42</v>
      </c>
      <c r="Q350" t="str">
        <f t="shared" si="17"/>
        <v/>
      </c>
    </row>
    <row r="351" spans="1:17" x14ac:dyDescent="0.35">
      <c r="A351">
        <v>347</v>
      </c>
      <c r="B351" t="s">
        <v>381</v>
      </c>
      <c r="C351" t="s">
        <v>384</v>
      </c>
      <c r="D351">
        <v>0.21384600000000001</v>
      </c>
      <c r="E351">
        <v>15.3843</v>
      </c>
      <c r="F351">
        <v>19.6538</v>
      </c>
      <c r="G351">
        <v>2.6607200000000001E-2</v>
      </c>
      <c r="J351">
        <v>98</v>
      </c>
      <c r="M351" s="1"/>
      <c r="P351">
        <f t="shared" si="16"/>
        <v>42</v>
      </c>
      <c r="Q351" t="str">
        <f t="shared" si="17"/>
        <v/>
      </c>
    </row>
    <row r="352" spans="1:17" x14ac:dyDescent="0.35">
      <c r="A352">
        <v>348</v>
      </c>
      <c r="B352" t="s">
        <v>381</v>
      </c>
      <c r="C352" t="s">
        <v>383</v>
      </c>
      <c r="D352">
        <v>0.114547</v>
      </c>
      <c r="E352">
        <v>5.5960799999999997</v>
      </c>
      <c r="F352">
        <v>8.2322699999999998</v>
      </c>
      <c r="G352">
        <v>4.8523000000000004E-3</v>
      </c>
      <c r="J352">
        <v>98</v>
      </c>
      <c r="M352" s="1"/>
      <c r="P352">
        <f t="shared" si="16"/>
        <v>42</v>
      </c>
      <c r="Q352" t="str">
        <f t="shared" si="17"/>
        <v/>
      </c>
    </row>
    <row r="353" spans="1:17" x14ac:dyDescent="0.35">
      <c r="A353">
        <v>349</v>
      </c>
      <c r="B353" t="s">
        <v>385</v>
      </c>
      <c r="C353" t="s">
        <v>386</v>
      </c>
      <c r="D353">
        <v>0.275065</v>
      </c>
      <c r="E353">
        <v>39.862299999999998</v>
      </c>
      <c r="F353">
        <v>3.92639</v>
      </c>
      <c r="G353">
        <v>2.8208500000000002E-3</v>
      </c>
      <c r="J353">
        <v>99</v>
      </c>
      <c r="M353" s="1"/>
      <c r="P353">
        <f t="shared" si="16"/>
        <v>42</v>
      </c>
      <c r="Q353" t="str">
        <f t="shared" si="17"/>
        <v/>
      </c>
    </row>
    <row r="354" spans="1:17" x14ac:dyDescent="0.35">
      <c r="A354">
        <v>350</v>
      </c>
      <c r="B354" t="s">
        <v>581</v>
      </c>
      <c r="C354" t="s">
        <v>582</v>
      </c>
      <c r="D354">
        <v>7.54412E-2</v>
      </c>
      <c r="E354">
        <v>13.766400000000001</v>
      </c>
      <c r="F354">
        <v>5.4448499999999997</v>
      </c>
      <c r="G354">
        <v>2.9772199999999999E-2</v>
      </c>
      <c r="J354">
        <v>100</v>
      </c>
      <c r="M354" s="1"/>
      <c r="P354">
        <f t="shared" si="16"/>
        <v>42</v>
      </c>
      <c r="Q354" t="str">
        <f t="shared" si="17"/>
        <v/>
      </c>
    </row>
    <row r="355" spans="1:17" x14ac:dyDescent="0.35">
      <c r="A355">
        <v>351</v>
      </c>
      <c r="B355" t="s">
        <v>390</v>
      </c>
      <c r="C355" t="s">
        <v>391</v>
      </c>
      <c r="D355">
        <v>0.123722</v>
      </c>
      <c r="E355">
        <v>6.9713500000000002</v>
      </c>
      <c r="F355">
        <v>16.149999999999999</v>
      </c>
      <c r="G355">
        <v>0</v>
      </c>
      <c r="J355">
        <v>101</v>
      </c>
      <c r="M355" s="1"/>
      <c r="P355">
        <f t="shared" si="16"/>
        <v>42</v>
      </c>
      <c r="Q355" t="str">
        <f t="shared" si="17"/>
        <v/>
      </c>
    </row>
    <row r="356" spans="1:17" x14ac:dyDescent="0.35">
      <c r="A356">
        <v>352</v>
      </c>
      <c r="B356" t="s">
        <v>390</v>
      </c>
      <c r="C356" t="s">
        <v>396</v>
      </c>
      <c r="D356">
        <v>5.38982E-2</v>
      </c>
      <c r="E356">
        <v>4.4719300000000004</v>
      </c>
      <c r="F356">
        <v>4.7012</v>
      </c>
      <c r="G356">
        <v>4.5477199999999999E-4</v>
      </c>
      <c r="J356">
        <v>101</v>
      </c>
      <c r="M356" s="1"/>
      <c r="P356">
        <f t="shared" si="16"/>
        <v>42</v>
      </c>
      <c r="Q356" t="str">
        <f t="shared" si="17"/>
        <v/>
      </c>
    </row>
    <row r="357" spans="1:17" x14ac:dyDescent="0.35">
      <c r="A357">
        <v>353</v>
      </c>
      <c r="B357" t="s">
        <v>390</v>
      </c>
      <c r="C357" t="s">
        <v>392</v>
      </c>
      <c r="D357">
        <v>0.12191200000000001</v>
      </c>
      <c r="E357">
        <v>25.281300000000002</v>
      </c>
      <c r="F357">
        <v>10.6144</v>
      </c>
      <c r="G357">
        <v>5.5502299999999997E-2</v>
      </c>
      <c r="J357">
        <v>101</v>
      </c>
      <c r="M357" s="1"/>
      <c r="P357">
        <f t="shared" si="16"/>
        <v>42</v>
      </c>
      <c r="Q357" t="str">
        <f t="shared" si="17"/>
        <v/>
      </c>
    </row>
    <row r="358" spans="1:17" x14ac:dyDescent="0.35">
      <c r="A358">
        <v>354</v>
      </c>
      <c r="B358" t="s">
        <v>390</v>
      </c>
      <c r="C358" t="s">
        <v>393</v>
      </c>
      <c r="D358">
        <v>7.09587E-2</v>
      </c>
      <c r="E358">
        <v>95.461200000000005</v>
      </c>
      <c r="F358">
        <v>1.9</v>
      </c>
      <c r="G358">
        <v>2.1347499999999998E-2</v>
      </c>
      <c r="J358">
        <v>101</v>
      </c>
      <c r="M358" s="1"/>
      <c r="P358">
        <f t="shared" si="16"/>
        <v>42</v>
      </c>
      <c r="Q358" t="str">
        <f t="shared" si="17"/>
        <v/>
      </c>
    </row>
    <row r="359" spans="1:17" x14ac:dyDescent="0.35">
      <c r="A359">
        <v>355</v>
      </c>
      <c r="B359" t="s">
        <v>390</v>
      </c>
      <c r="C359" t="s">
        <v>397</v>
      </c>
      <c r="D359">
        <v>5.5058099999999999E-2</v>
      </c>
      <c r="E359">
        <v>5.1406499999999999</v>
      </c>
      <c r="F359">
        <v>1.9</v>
      </c>
      <c r="G359">
        <v>0</v>
      </c>
      <c r="J359">
        <v>101</v>
      </c>
      <c r="M359" s="1"/>
      <c r="P359">
        <f t="shared" si="16"/>
        <v>42</v>
      </c>
      <c r="Q359" t="str">
        <f t="shared" si="17"/>
        <v/>
      </c>
    </row>
    <row r="360" spans="1:17" x14ac:dyDescent="0.35">
      <c r="A360">
        <v>356</v>
      </c>
      <c r="B360" t="s">
        <v>390</v>
      </c>
      <c r="C360" t="s">
        <v>394</v>
      </c>
      <c r="D360">
        <v>4.2803399999999998E-2</v>
      </c>
      <c r="E360">
        <v>7.7136500000000003</v>
      </c>
      <c r="F360">
        <v>5.55518</v>
      </c>
      <c r="G360">
        <v>1.28859E-2</v>
      </c>
      <c r="J360">
        <v>101</v>
      </c>
      <c r="M360" s="1"/>
      <c r="P360">
        <f t="shared" si="16"/>
        <v>42</v>
      </c>
      <c r="Q360" t="str">
        <f t="shared" si="17"/>
        <v/>
      </c>
    </row>
    <row r="361" spans="1:17" x14ac:dyDescent="0.35">
      <c r="A361">
        <v>357</v>
      </c>
      <c r="B361" t="s">
        <v>390</v>
      </c>
      <c r="C361" t="s">
        <v>395</v>
      </c>
      <c r="D361">
        <v>4.1360000000000001E-2</v>
      </c>
      <c r="E361">
        <v>6.5712999999999999</v>
      </c>
      <c r="F361">
        <v>7.28843</v>
      </c>
      <c r="G361">
        <v>7.81235E-3</v>
      </c>
      <c r="J361">
        <v>101</v>
      </c>
      <c r="M361" s="1"/>
      <c r="P361">
        <f t="shared" si="16"/>
        <v>42</v>
      </c>
      <c r="Q361" t="str">
        <f t="shared" si="17"/>
        <v/>
      </c>
    </row>
    <row r="362" spans="1:17" x14ac:dyDescent="0.35">
      <c r="A362">
        <v>358</v>
      </c>
      <c r="B362" t="s">
        <v>398</v>
      </c>
      <c r="C362" t="s">
        <v>399</v>
      </c>
      <c r="D362">
        <v>6.8598000000000006E-2</v>
      </c>
      <c r="E362">
        <v>1.0788800000000001</v>
      </c>
      <c r="F362">
        <v>4.1474299999999999</v>
      </c>
      <c r="G362">
        <v>0</v>
      </c>
      <c r="J362">
        <v>102</v>
      </c>
      <c r="M362" s="1"/>
      <c r="P362">
        <f t="shared" si="16"/>
        <v>42</v>
      </c>
      <c r="Q362" t="str">
        <f t="shared" si="17"/>
        <v/>
      </c>
    </row>
    <row r="363" spans="1:17" x14ac:dyDescent="0.35">
      <c r="A363">
        <v>359</v>
      </c>
      <c r="B363" t="s">
        <v>398</v>
      </c>
      <c r="C363" t="s">
        <v>400</v>
      </c>
      <c r="D363">
        <v>0.27345000000000003</v>
      </c>
      <c r="E363">
        <v>44.071599999999997</v>
      </c>
      <c r="F363">
        <v>4.4767099999999997</v>
      </c>
      <c r="G363">
        <v>3.44831E-3</v>
      </c>
      <c r="J363">
        <v>102</v>
      </c>
      <c r="M363" s="1"/>
      <c r="P363">
        <f t="shared" si="16"/>
        <v>42</v>
      </c>
      <c r="Q363" t="str">
        <f t="shared" si="17"/>
        <v/>
      </c>
    </row>
    <row r="364" spans="1:17" x14ac:dyDescent="0.35">
      <c r="A364">
        <v>360</v>
      </c>
      <c r="B364" t="s">
        <v>398</v>
      </c>
      <c r="C364" t="s">
        <v>401</v>
      </c>
      <c r="D364">
        <v>1.8375999999999999</v>
      </c>
      <c r="E364">
        <v>7022.03</v>
      </c>
      <c r="F364">
        <v>130.845</v>
      </c>
      <c r="G364">
        <v>0</v>
      </c>
      <c r="J364">
        <v>102</v>
      </c>
      <c r="M364" s="1"/>
      <c r="P364">
        <f t="shared" si="16"/>
        <v>42</v>
      </c>
      <c r="Q364" t="str">
        <f t="shared" si="17"/>
        <v/>
      </c>
    </row>
    <row r="365" spans="1:17" x14ac:dyDescent="0.35">
      <c r="A365">
        <v>361</v>
      </c>
      <c r="B365" t="s">
        <v>402</v>
      </c>
      <c r="C365" t="s">
        <v>403</v>
      </c>
      <c r="D365">
        <v>9.4445799999999996E-2</v>
      </c>
      <c r="E365">
        <v>6.5407200000000003</v>
      </c>
      <c r="F365">
        <v>4.7229200000000002</v>
      </c>
      <c r="G365">
        <v>6.20552E-3</v>
      </c>
      <c r="J365">
        <v>103</v>
      </c>
      <c r="M365" s="1"/>
      <c r="P365">
        <f t="shared" si="16"/>
        <v>42</v>
      </c>
      <c r="Q365" t="str">
        <f t="shared" si="17"/>
        <v/>
      </c>
    </row>
    <row r="366" spans="1:17" x14ac:dyDescent="0.35">
      <c r="A366">
        <v>362</v>
      </c>
      <c r="B366" t="s">
        <v>404</v>
      </c>
      <c r="C366" t="s">
        <v>407</v>
      </c>
      <c r="D366">
        <v>0.14831</v>
      </c>
      <c r="E366">
        <v>4.48536</v>
      </c>
      <c r="F366">
        <v>16.364699999999999</v>
      </c>
      <c r="G366">
        <v>0</v>
      </c>
      <c r="J366">
        <v>104</v>
      </c>
      <c r="M366" s="1"/>
      <c r="P366">
        <f t="shared" si="16"/>
        <v>42</v>
      </c>
      <c r="Q366" t="str">
        <f t="shared" si="17"/>
        <v/>
      </c>
    </row>
    <row r="367" spans="1:17" x14ac:dyDescent="0.35">
      <c r="A367">
        <v>363</v>
      </c>
      <c r="B367" t="s">
        <v>404</v>
      </c>
      <c r="C367" t="s">
        <v>405</v>
      </c>
      <c r="D367">
        <v>8.2908800000000005E-2</v>
      </c>
      <c r="E367">
        <v>5.1263300000000003</v>
      </c>
      <c r="F367">
        <v>10.5037</v>
      </c>
      <c r="G367">
        <v>0</v>
      </c>
      <c r="J367">
        <v>104</v>
      </c>
      <c r="M367" s="1"/>
      <c r="P367">
        <f t="shared" si="16"/>
        <v>42</v>
      </c>
      <c r="Q367" t="str">
        <f t="shared" si="17"/>
        <v/>
      </c>
    </row>
    <row r="368" spans="1:17" x14ac:dyDescent="0.35">
      <c r="A368">
        <v>364</v>
      </c>
      <c r="B368" t="s">
        <v>404</v>
      </c>
      <c r="C368" t="s">
        <v>406</v>
      </c>
      <c r="D368">
        <v>0.14552899999999999</v>
      </c>
      <c r="E368">
        <v>4.5959899999999996</v>
      </c>
      <c r="F368">
        <v>16.529599999999999</v>
      </c>
      <c r="G368">
        <v>0</v>
      </c>
      <c r="J368">
        <v>104</v>
      </c>
      <c r="M368" s="1"/>
      <c r="P368">
        <f t="shared" si="16"/>
        <v>42</v>
      </c>
      <c r="Q368" t="str">
        <f t="shared" si="17"/>
        <v/>
      </c>
    </row>
    <row r="369" spans="1:17" x14ac:dyDescent="0.35">
      <c r="A369">
        <v>365</v>
      </c>
      <c r="B369" t="s">
        <v>511</v>
      </c>
      <c r="C369" t="s">
        <v>512</v>
      </c>
      <c r="D369">
        <v>0.125722</v>
      </c>
      <c r="E369">
        <v>22.567799999999998</v>
      </c>
      <c r="F369">
        <v>12.021699999999999</v>
      </c>
      <c r="G369">
        <v>1.3233399999999999E-2</v>
      </c>
      <c r="J369">
        <v>105</v>
      </c>
      <c r="M369" s="1"/>
      <c r="P369">
        <f t="shared" si="16"/>
        <v>42</v>
      </c>
      <c r="Q369" t="str">
        <f t="shared" si="17"/>
        <v/>
      </c>
    </row>
    <row r="370" spans="1:17" x14ac:dyDescent="0.35">
      <c r="A370">
        <v>366</v>
      </c>
      <c r="B370" t="s">
        <v>408</v>
      </c>
      <c r="C370" t="s">
        <v>409</v>
      </c>
      <c r="D370">
        <v>7.4393100000000004E-2</v>
      </c>
      <c r="E370">
        <v>5.2494699999999996</v>
      </c>
      <c r="F370">
        <v>6.8623399999999997</v>
      </c>
      <c r="G370">
        <v>4.1726200000000001E-3</v>
      </c>
      <c r="J370">
        <v>106</v>
      </c>
      <c r="M370" s="1"/>
      <c r="P370">
        <f t="shared" si="16"/>
        <v>42</v>
      </c>
      <c r="Q370" t="str">
        <f t="shared" si="17"/>
        <v/>
      </c>
    </row>
    <row r="371" spans="1:17" x14ac:dyDescent="0.35">
      <c r="A371">
        <v>367</v>
      </c>
      <c r="B371" t="s">
        <v>410</v>
      </c>
      <c r="C371" t="s">
        <v>115</v>
      </c>
      <c r="D371">
        <v>0.104044</v>
      </c>
      <c r="E371">
        <v>11.145</v>
      </c>
      <c r="F371">
        <v>10.245900000000001</v>
      </c>
      <c r="G371">
        <v>1.5513600000000001E-2</v>
      </c>
      <c r="J371">
        <v>107</v>
      </c>
      <c r="M371" s="1"/>
      <c r="P371">
        <f t="shared" si="16"/>
        <v>42</v>
      </c>
      <c r="Q371" t="str">
        <f t="shared" si="17"/>
        <v/>
      </c>
    </row>
    <row r="372" spans="1:17" x14ac:dyDescent="0.35">
      <c r="A372">
        <v>368</v>
      </c>
      <c r="B372" t="s">
        <v>411</v>
      </c>
      <c r="C372" t="s">
        <v>412</v>
      </c>
      <c r="D372">
        <v>3.2245599999999999E-2</v>
      </c>
      <c r="E372">
        <v>3.9701</v>
      </c>
      <c r="F372">
        <v>6.6982900000000001</v>
      </c>
      <c r="G372">
        <v>7.8775899999999996E-4</v>
      </c>
      <c r="J372">
        <v>108</v>
      </c>
      <c r="M372" s="1"/>
      <c r="P372">
        <f t="shared" si="16"/>
        <v>42</v>
      </c>
      <c r="Q372" t="str">
        <f t="shared" si="17"/>
        <v/>
      </c>
    </row>
    <row r="373" spans="1:17" x14ac:dyDescent="0.35">
      <c r="A373">
        <v>369</v>
      </c>
      <c r="B373" t="s">
        <v>620</v>
      </c>
      <c r="C373" t="s">
        <v>141</v>
      </c>
      <c r="D373">
        <v>7.7854699999999999E-2</v>
      </c>
      <c r="E373">
        <v>14.072699999999999</v>
      </c>
      <c r="F373">
        <v>9.1431100000000001</v>
      </c>
      <c r="G373">
        <v>2.00585E-2</v>
      </c>
      <c r="J373">
        <v>109</v>
      </c>
      <c r="M373" s="1"/>
      <c r="P373">
        <f t="shared" si="16"/>
        <v>42</v>
      </c>
      <c r="Q373" t="str">
        <f t="shared" si="17"/>
        <v/>
      </c>
    </row>
    <row r="374" spans="1:17" x14ac:dyDescent="0.35">
      <c r="A374">
        <v>370</v>
      </c>
      <c r="B374" t="s">
        <v>413</v>
      </c>
      <c r="C374" t="s">
        <v>414</v>
      </c>
      <c r="D374">
        <v>0.121055</v>
      </c>
      <c r="E374">
        <v>6.1252700000000004</v>
      </c>
      <c r="F374">
        <v>15.9826</v>
      </c>
      <c r="G374">
        <v>0</v>
      </c>
      <c r="J374">
        <v>110</v>
      </c>
      <c r="M374" s="1"/>
      <c r="P374">
        <f t="shared" si="16"/>
        <v>42</v>
      </c>
      <c r="Q374" t="str">
        <f t="shared" si="17"/>
        <v/>
      </c>
    </row>
    <row r="375" spans="1:17" x14ac:dyDescent="0.35">
      <c r="A375">
        <v>371</v>
      </c>
      <c r="B375" t="s">
        <v>413</v>
      </c>
      <c r="C375" t="s">
        <v>415</v>
      </c>
      <c r="D375">
        <v>0.142763</v>
      </c>
      <c r="E375">
        <v>4.8989200000000004</v>
      </c>
      <c r="F375">
        <v>16.671600000000002</v>
      </c>
      <c r="G375">
        <v>0</v>
      </c>
      <c r="J375">
        <v>110</v>
      </c>
      <c r="M375" s="1"/>
      <c r="P375">
        <f t="shared" si="16"/>
        <v>42</v>
      </c>
      <c r="Q375" t="str">
        <f t="shared" si="17"/>
        <v/>
      </c>
    </row>
    <row r="376" spans="1:17" x14ac:dyDescent="0.35">
      <c r="A376">
        <v>372</v>
      </c>
      <c r="B376" t="s">
        <v>413</v>
      </c>
      <c r="C376" t="s">
        <v>416</v>
      </c>
      <c r="D376">
        <v>6.8018899999999993E-2</v>
      </c>
      <c r="E376">
        <v>111.55200000000001</v>
      </c>
      <c r="F376">
        <v>4.0156299999999998</v>
      </c>
      <c r="G376">
        <v>1.17906E-3</v>
      </c>
      <c r="J376">
        <v>110</v>
      </c>
      <c r="M376" s="1"/>
      <c r="P376">
        <f t="shared" si="16"/>
        <v>42</v>
      </c>
      <c r="Q376" t="str">
        <f t="shared" si="17"/>
        <v/>
      </c>
    </row>
    <row r="377" spans="1:17" x14ac:dyDescent="0.35">
      <c r="A377">
        <v>373</v>
      </c>
      <c r="B377" t="s">
        <v>417</v>
      </c>
      <c r="C377" t="s">
        <v>418</v>
      </c>
      <c r="D377">
        <v>0.167102</v>
      </c>
      <c r="E377">
        <v>8.8480799999999995</v>
      </c>
      <c r="F377">
        <v>18.083400000000001</v>
      </c>
      <c r="G377">
        <v>1.08614E-2</v>
      </c>
      <c r="J377">
        <v>111</v>
      </c>
      <c r="M377" s="1"/>
      <c r="P377">
        <f t="shared" si="16"/>
        <v>42</v>
      </c>
      <c r="Q377" t="str">
        <f t="shared" si="17"/>
        <v/>
      </c>
    </row>
    <row r="378" spans="1:17" x14ac:dyDescent="0.35">
      <c r="A378">
        <v>374</v>
      </c>
      <c r="B378" t="s">
        <v>417</v>
      </c>
      <c r="C378" t="s">
        <v>420</v>
      </c>
      <c r="D378">
        <v>0.14281199999999999</v>
      </c>
      <c r="E378">
        <v>4.7266000000000004</v>
      </c>
      <c r="F378">
        <v>16.543099999999999</v>
      </c>
      <c r="G378">
        <v>0</v>
      </c>
      <c r="J378">
        <v>111</v>
      </c>
      <c r="M378" s="1"/>
      <c r="P378">
        <f t="shared" si="16"/>
        <v>42</v>
      </c>
      <c r="Q378" t="str">
        <f t="shared" si="17"/>
        <v/>
      </c>
    </row>
    <row r="379" spans="1:17" x14ac:dyDescent="0.35">
      <c r="A379">
        <v>375</v>
      </c>
      <c r="B379" t="s">
        <v>417</v>
      </c>
      <c r="C379" t="s">
        <v>419</v>
      </c>
      <c r="D379">
        <v>4.5267700000000001E-2</v>
      </c>
      <c r="E379">
        <v>3.7842699999999998</v>
      </c>
      <c r="F379">
        <v>5.1430999999999996</v>
      </c>
      <c r="G379">
        <v>4.71289E-3</v>
      </c>
      <c r="J379">
        <v>111</v>
      </c>
      <c r="M379" s="1"/>
      <c r="P379">
        <f t="shared" si="16"/>
        <v>42</v>
      </c>
      <c r="Q379" t="str">
        <f t="shared" si="17"/>
        <v/>
      </c>
    </row>
    <row r="380" spans="1:17" x14ac:dyDescent="0.35">
      <c r="A380">
        <v>376</v>
      </c>
      <c r="B380" t="s">
        <v>421</v>
      </c>
      <c r="C380" t="s">
        <v>422</v>
      </c>
      <c r="D380">
        <v>0.33235599999999998</v>
      </c>
      <c r="E380">
        <v>43.3215</v>
      </c>
      <c r="F380">
        <v>19.2576</v>
      </c>
      <c r="G380">
        <v>0.108899</v>
      </c>
      <c r="J380">
        <v>112</v>
      </c>
      <c r="M380" s="1"/>
      <c r="P380">
        <f t="shared" si="16"/>
        <v>42</v>
      </c>
      <c r="Q380" t="str">
        <f t="shared" si="17"/>
        <v/>
      </c>
    </row>
    <row r="381" spans="1:17" x14ac:dyDescent="0.35">
      <c r="A381">
        <v>377</v>
      </c>
      <c r="B381" t="s">
        <v>421</v>
      </c>
      <c r="C381" t="s">
        <v>423</v>
      </c>
      <c r="D381">
        <v>0.19771900000000001</v>
      </c>
      <c r="E381">
        <v>7.6363099999999999</v>
      </c>
      <c r="F381">
        <v>20.005299999999998</v>
      </c>
      <c r="G381">
        <v>4.62963E-3</v>
      </c>
      <c r="J381">
        <v>112</v>
      </c>
      <c r="M381" s="1"/>
      <c r="P381">
        <f t="shared" si="16"/>
        <v>42</v>
      </c>
      <c r="Q381" t="str">
        <f t="shared" si="17"/>
        <v/>
      </c>
    </row>
    <row r="382" spans="1:17" x14ac:dyDescent="0.35">
      <c r="A382">
        <v>378</v>
      </c>
      <c r="B382" t="s">
        <v>421</v>
      </c>
      <c r="C382" t="s">
        <v>424</v>
      </c>
      <c r="D382">
        <v>7.7466999999999994E-2</v>
      </c>
      <c r="E382">
        <v>13.0528</v>
      </c>
      <c r="F382">
        <v>10.041700000000001</v>
      </c>
      <c r="G382">
        <v>2.07286E-2</v>
      </c>
      <c r="J382">
        <v>112</v>
      </c>
      <c r="M382" s="1"/>
      <c r="P382">
        <f t="shared" si="16"/>
        <v>42</v>
      </c>
      <c r="Q382" t="str">
        <f t="shared" si="17"/>
        <v/>
      </c>
    </row>
    <row r="383" spans="1:17" x14ac:dyDescent="0.35">
      <c r="A383">
        <v>379</v>
      </c>
      <c r="B383" t="s">
        <v>421</v>
      </c>
      <c r="C383" t="s">
        <v>425</v>
      </c>
      <c r="D383">
        <v>0.17168900000000001</v>
      </c>
      <c r="E383">
        <v>51.793199999999999</v>
      </c>
      <c r="F383">
        <v>4.5342399999999996</v>
      </c>
      <c r="G383">
        <v>7.9097400000000002E-3</v>
      </c>
      <c r="J383">
        <v>112</v>
      </c>
      <c r="M383" s="1"/>
      <c r="P383">
        <f t="shared" si="16"/>
        <v>42</v>
      </c>
      <c r="Q383" t="str">
        <f t="shared" si="17"/>
        <v/>
      </c>
    </row>
    <row r="384" spans="1:17" x14ac:dyDescent="0.35">
      <c r="A384">
        <v>380</v>
      </c>
      <c r="B384" t="s">
        <v>421</v>
      </c>
      <c r="C384" t="s">
        <v>426</v>
      </c>
      <c r="D384">
        <v>0.11579399999999999</v>
      </c>
      <c r="E384">
        <v>4.2865500000000001</v>
      </c>
      <c r="F384">
        <v>6.6155299999999997</v>
      </c>
      <c r="G384">
        <v>0</v>
      </c>
      <c r="J384">
        <v>112</v>
      </c>
      <c r="M384" s="1"/>
      <c r="P384">
        <f t="shared" si="16"/>
        <v>42</v>
      </c>
      <c r="Q384" t="str">
        <f t="shared" si="17"/>
        <v/>
      </c>
    </row>
    <row r="385" spans="1:17" x14ac:dyDescent="0.35">
      <c r="A385">
        <v>381</v>
      </c>
      <c r="B385" t="s">
        <v>427</v>
      </c>
      <c r="C385" t="s">
        <v>428</v>
      </c>
      <c r="D385">
        <v>0.21002999999999999</v>
      </c>
      <c r="E385">
        <v>32.349499999999999</v>
      </c>
      <c r="F385">
        <v>13.4748</v>
      </c>
      <c r="G385">
        <v>7.4127399999999996E-2</v>
      </c>
      <c r="J385">
        <v>113</v>
      </c>
      <c r="M385" s="1"/>
      <c r="P385">
        <f t="shared" si="16"/>
        <v>42</v>
      </c>
      <c r="Q385" t="str">
        <f t="shared" si="17"/>
        <v/>
      </c>
    </row>
    <row r="386" spans="1:17" x14ac:dyDescent="0.35">
      <c r="A386">
        <v>382</v>
      </c>
      <c r="B386" t="s">
        <v>427</v>
      </c>
      <c r="C386" t="s">
        <v>430</v>
      </c>
      <c r="D386">
        <v>6.9192500000000004E-2</v>
      </c>
      <c r="E386">
        <v>59.395299999999999</v>
      </c>
      <c r="F386">
        <v>6.1751800000000001</v>
      </c>
      <c r="G386">
        <v>0</v>
      </c>
      <c r="J386">
        <v>113</v>
      </c>
      <c r="M386" s="1"/>
      <c r="P386">
        <f t="shared" si="16"/>
        <v>42</v>
      </c>
      <c r="Q386" t="str">
        <f t="shared" si="17"/>
        <v/>
      </c>
    </row>
    <row r="387" spans="1:17" x14ac:dyDescent="0.35">
      <c r="A387">
        <v>383</v>
      </c>
      <c r="B387" t="s">
        <v>427</v>
      </c>
      <c r="C387" t="s">
        <v>429</v>
      </c>
      <c r="D387">
        <v>9.2864600000000005E-2</v>
      </c>
      <c r="E387">
        <v>7.2181600000000001</v>
      </c>
      <c r="F387">
        <v>8.4589099999999995</v>
      </c>
      <c r="G387">
        <v>6.8325299999999999E-3</v>
      </c>
      <c r="J387">
        <v>113</v>
      </c>
      <c r="M387" s="1"/>
      <c r="P387">
        <f t="shared" si="16"/>
        <v>42</v>
      </c>
      <c r="Q387" t="str">
        <f t="shared" si="17"/>
        <v/>
      </c>
    </row>
    <row r="388" spans="1:17" x14ac:dyDescent="0.35">
      <c r="A388">
        <v>384</v>
      </c>
      <c r="B388" t="s">
        <v>431</v>
      </c>
      <c r="C388" t="s">
        <v>432</v>
      </c>
      <c r="D388">
        <v>3.3480599999999999E-2</v>
      </c>
      <c r="E388">
        <v>4.2213500000000002</v>
      </c>
      <c r="F388">
        <v>7.3873199999999999</v>
      </c>
      <c r="G388">
        <v>7.3352400000000002E-8</v>
      </c>
      <c r="J388">
        <v>114</v>
      </c>
      <c r="M388" s="1"/>
      <c r="P388">
        <f t="shared" si="16"/>
        <v>42</v>
      </c>
      <c r="Q388" t="str">
        <f t="shared" si="17"/>
        <v/>
      </c>
    </row>
    <row r="389" spans="1:17" x14ac:dyDescent="0.35">
      <c r="A389">
        <v>385</v>
      </c>
      <c r="B389" t="s">
        <v>433</v>
      </c>
      <c r="C389" t="s">
        <v>437</v>
      </c>
      <c r="D389">
        <v>0.15624499999999999</v>
      </c>
      <c r="E389">
        <v>5.5456500000000002</v>
      </c>
      <c r="F389">
        <v>19.409800000000001</v>
      </c>
      <c r="G389">
        <v>0</v>
      </c>
      <c r="J389">
        <v>115</v>
      </c>
      <c r="M389" s="1"/>
      <c r="P389">
        <f t="shared" si="16"/>
        <v>42</v>
      </c>
      <c r="Q389" t="str">
        <f t="shared" si="17"/>
        <v/>
      </c>
    </row>
    <row r="390" spans="1:17" x14ac:dyDescent="0.35">
      <c r="A390">
        <v>386</v>
      </c>
      <c r="B390" t="s">
        <v>433</v>
      </c>
      <c r="C390" t="s">
        <v>434</v>
      </c>
      <c r="D390">
        <v>0.20511099999999999</v>
      </c>
      <c r="E390">
        <v>5.78552</v>
      </c>
      <c r="F390">
        <v>22.3569</v>
      </c>
      <c r="G390">
        <v>0</v>
      </c>
      <c r="J390">
        <v>115</v>
      </c>
      <c r="M390" s="1"/>
      <c r="P390">
        <f t="shared" ref="P390:P450" si="18">IF(Q390="",P389,P389+1)</f>
        <v>42</v>
      </c>
      <c r="Q390" t="str">
        <f t="shared" ref="Q390:Q450" si="19">IF(B390=$R$2,C390,"")</f>
        <v/>
      </c>
    </row>
    <row r="391" spans="1:17" x14ac:dyDescent="0.35">
      <c r="A391">
        <v>387</v>
      </c>
      <c r="B391" t="s">
        <v>433</v>
      </c>
      <c r="C391" t="s">
        <v>435</v>
      </c>
      <c r="D391">
        <v>1.8590499999999999E-2</v>
      </c>
      <c r="E391">
        <v>1.1344399999999999</v>
      </c>
      <c r="F391">
        <v>2.47011</v>
      </c>
      <c r="G391">
        <v>0</v>
      </c>
      <c r="J391">
        <v>115</v>
      </c>
      <c r="M391" s="1"/>
      <c r="P391">
        <f t="shared" si="18"/>
        <v>42</v>
      </c>
      <c r="Q391" t="str">
        <f t="shared" si="19"/>
        <v/>
      </c>
    </row>
    <row r="392" spans="1:17" x14ac:dyDescent="0.35">
      <c r="A392">
        <v>388</v>
      </c>
      <c r="B392" t="s">
        <v>433</v>
      </c>
      <c r="C392" t="s">
        <v>436</v>
      </c>
      <c r="D392">
        <v>0.252579</v>
      </c>
      <c r="E392">
        <v>5.3502200000000002</v>
      </c>
      <c r="F392">
        <v>23.624400000000001</v>
      </c>
      <c r="G392">
        <v>0</v>
      </c>
      <c r="J392">
        <v>115</v>
      </c>
      <c r="M392" s="1"/>
      <c r="P392">
        <f t="shared" si="18"/>
        <v>42</v>
      </c>
      <c r="Q392" t="str">
        <f t="shared" si="19"/>
        <v/>
      </c>
    </row>
    <row r="393" spans="1:17" x14ac:dyDescent="0.35">
      <c r="A393">
        <v>389</v>
      </c>
      <c r="B393" t="s">
        <v>438</v>
      </c>
      <c r="C393" t="s">
        <v>439</v>
      </c>
      <c r="D393">
        <v>0.15205199999999999</v>
      </c>
      <c r="E393">
        <v>25.435700000000001</v>
      </c>
      <c r="F393">
        <v>9.31053</v>
      </c>
      <c r="G393">
        <v>5.6023000000000003E-2</v>
      </c>
      <c r="J393">
        <v>116</v>
      </c>
      <c r="M393" s="1"/>
      <c r="P393">
        <f t="shared" si="18"/>
        <v>42</v>
      </c>
      <c r="Q393" t="str">
        <f t="shared" si="19"/>
        <v/>
      </c>
    </row>
    <row r="394" spans="1:17" x14ac:dyDescent="0.35">
      <c r="A394">
        <v>390</v>
      </c>
      <c r="B394" t="s">
        <v>438</v>
      </c>
      <c r="C394" t="s">
        <v>441</v>
      </c>
      <c r="D394">
        <v>9.2068499999999998E-2</v>
      </c>
      <c r="E394">
        <v>3.5927899999999999</v>
      </c>
      <c r="F394">
        <v>9.7579499999999992</v>
      </c>
      <c r="G394">
        <v>0</v>
      </c>
      <c r="J394">
        <v>116</v>
      </c>
      <c r="M394" s="1"/>
      <c r="P394">
        <f t="shared" si="18"/>
        <v>42</v>
      </c>
      <c r="Q394" t="str">
        <f t="shared" si="19"/>
        <v/>
      </c>
    </row>
    <row r="395" spans="1:17" x14ac:dyDescent="0.35">
      <c r="A395">
        <v>391</v>
      </c>
      <c r="B395" t="s">
        <v>438</v>
      </c>
      <c r="C395" t="s">
        <v>440</v>
      </c>
      <c r="D395">
        <v>7.8678100000000001E-2</v>
      </c>
      <c r="E395">
        <v>4.0837399999999997</v>
      </c>
      <c r="F395">
        <v>8.2543299999999995</v>
      </c>
      <c r="G395">
        <v>0</v>
      </c>
      <c r="J395">
        <v>116</v>
      </c>
      <c r="M395" s="1"/>
      <c r="P395">
        <f t="shared" si="18"/>
        <v>42</v>
      </c>
      <c r="Q395" t="str">
        <f t="shared" si="19"/>
        <v/>
      </c>
    </row>
    <row r="396" spans="1:17" x14ac:dyDescent="0.35">
      <c r="A396">
        <v>392</v>
      </c>
      <c r="B396" t="s">
        <v>438</v>
      </c>
      <c r="C396" t="s">
        <v>442</v>
      </c>
      <c r="D396">
        <v>0.16994400000000001</v>
      </c>
      <c r="E396">
        <v>29.162099999999999</v>
      </c>
      <c r="F396">
        <v>9.3024500000000003</v>
      </c>
      <c r="G396">
        <v>8.0261600000000002E-2</v>
      </c>
      <c r="J396">
        <v>116</v>
      </c>
      <c r="M396" s="1"/>
      <c r="P396">
        <f t="shared" si="18"/>
        <v>42</v>
      </c>
      <c r="Q396" t="str">
        <f t="shared" si="19"/>
        <v/>
      </c>
    </row>
    <row r="397" spans="1:17" x14ac:dyDescent="0.35">
      <c r="A397">
        <v>393</v>
      </c>
      <c r="B397" t="s">
        <v>438</v>
      </c>
      <c r="C397" t="s">
        <v>443</v>
      </c>
      <c r="D397">
        <v>5.7717499999999998E-2</v>
      </c>
      <c r="E397">
        <v>10.423</v>
      </c>
      <c r="F397">
        <v>7.6360299999999999</v>
      </c>
      <c r="G397">
        <v>1.73525E-2</v>
      </c>
      <c r="J397">
        <v>116</v>
      </c>
      <c r="M397" s="1"/>
      <c r="P397">
        <f t="shared" si="18"/>
        <v>42</v>
      </c>
      <c r="Q397" t="str">
        <f t="shared" si="19"/>
        <v/>
      </c>
    </row>
    <row r="398" spans="1:17" x14ac:dyDescent="0.35">
      <c r="A398">
        <v>394</v>
      </c>
      <c r="B398" t="s">
        <v>438</v>
      </c>
      <c r="C398" t="s">
        <v>444</v>
      </c>
      <c r="D398">
        <v>9.0373400000000007E-2</v>
      </c>
      <c r="E398">
        <v>16.441600000000001</v>
      </c>
      <c r="F398">
        <v>6.3217100000000004</v>
      </c>
      <c r="G398">
        <v>3.6618600000000001E-2</v>
      </c>
      <c r="J398">
        <v>116</v>
      </c>
      <c r="M398" s="1"/>
      <c r="P398">
        <f t="shared" si="18"/>
        <v>42</v>
      </c>
      <c r="Q398" t="str">
        <f t="shared" si="19"/>
        <v/>
      </c>
    </row>
    <row r="399" spans="1:17" x14ac:dyDescent="0.35">
      <c r="A399">
        <v>395</v>
      </c>
      <c r="B399" t="s">
        <v>438</v>
      </c>
      <c r="C399" t="s">
        <v>445</v>
      </c>
      <c r="D399">
        <v>8.6905800000000005E-2</v>
      </c>
      <c r="E399">
        <v>2.0083600000000001</v>
      </c>
      <c r="F399">
        <v>7.4078600000000003</v>
      </c>
      <c r="G399">
        <v>0</v>
      </c>
      <c r="J399">
        <v>116</v>
      </c>
      <c r="M399" s="1"/>
      <c r="P399">
        <f t="shared" si="18"/>
        <v>42</v>
      </c>
      <c r="Q399" t="str">
        <f t="shared" si="19"/>
        <v/>
      </c>
    </row>
    <row r="400" spans="1:17" x14ac:dyDescent="0.35">
      <c r="A400">
        <v>396</v>
      </c>
      <c r="B400" t="s">
        <v>438</v>
      </c>
      <c r="C400" t="s">
        <v>446</v>
      </c>
      <c r="D400">
        <v>0.29732500000000001</v>
      </c>
      <c r="E400">
        <v>37.863399999999999</v>
      </c>
      <c r="F400">
        <v>21.9925</v>
      </c>
      <c r="G400">
        <v>7.9748200000000005E-2</v>
      </c>
      <c r="J400">
        <v>116</v>
      </c>
      <c r="M400" s="1"/>
      <c r="P400">
        <f t="shared" si="18"/>
        <v>42</v>
      </c>
      <c r="Q400" t="str">
        <f t="shared" si="19"/>
        <v/>
      </c>
    </row>
    <row r="401" spans="1:17" x14ac:dyDescent="0.35">
      <c r="A401">
        <v>397</v>
      </c>
      <c r="B401" t="s">
        <v>438</v>
      </c>
      <c r="C401" t="s">
        <v>450</v>
      </c>
      <c r="D401">
        <v>0.18213199999999999</v>
      </c>
      <c r="E401">
        <v>6.1619299999999999</v>
      </c>
      <c r="F401">
        <v>21.565000000000001</v>
      </c>
      <c r="G401">
        <v>0</v>
      </c>
      <c r="J401">
        <v>116</v>
      </c>
      <c r="M401" s="1"/>
      <c r="P401">
        <f t="shared" si="18"/>
        <v>42</v>
      </c>
      <c r="Q401" t="str">
        <f t="shared" si="19"/>
        <v/>
      </c>
    </row>
    <row r="402" spans="1:17" x14ac:dyDescent="0.35">
      <c r="A402">
        <v>398</v>
      </c>
      <c r="B402" t="s">
        <v>438</v>
      </c>
      <c r="C402" t="s">
        <v>447</v>
      </c>
      <c r="D402">
        <v>0.16914399999999999</v>
      </c>
      <c r="E402">
        <v>139.48599999999999</v>
      </c>
      <c r="F402">
        <v>4.1208</v>
      </c>
      <c r="G402">
        <v>1.13513E-2</v>
      </c>
      <c r="J402">
        <v>116</v>
      </c>
      <c r="M402" s="1"/>
      <c r="P402">
        <f t="shared" si="18"/>
        <v>42</v>
      </c>
      <c r="Q402" t="str">
        <f t="shared" si="19"/>
        <v/>
      </c>
    </row>
    <row r="403" spans="1:17" x14ac:dyDescent="0.35">
      <c r="A403">
        <v>399</v>
      </c>
      <c r="B403" t="s">
        <v>438</v>
      </c>
      <c r="C403" t="s">
        <v>449</v>
      </c>
      <c r="D403">
        <v>0.147283</v>
      </c>
      <c r="E403">
        <v>4.6454199999999997</v>
      </c>
      <c r="F403">
        <v>13.4015</v>
      </c>
      <c r="G403">
        <v>0</v>
      </c>
      <c r="J403">
        <v>116</v>
      </c>
      <c r="M403" s="1"/>
      <c r="P403">
        <f t="shared" si="18"/>
        <v>42</v>
      </c>
      <c r="Q403" t="str">
        <f t="shared" si="19"/>
        <v/>
      </c>
    </row>
    <row r="404" spans="1:17" x14ac:dyDescent="0.35">
      <c r="A404">
        <v>400</v>
      </c>
      <c r="B404" t="s">
        <v>438</v>
      </c>
      <c r="C404" t="s">
        <v>448</v>
      </c>
      <c r="D404">
        <v>2.3220500000000002E-2</v>
      </c>
      <c r="E404">
        <v>0.42057099999999997</v>
      </c>
      <c r="F404">
        <v>1.66736</v>
      </c>
      <c r="G404">
        <v>0</v>
      </c>
      <c r="J404">
        <v>116</v>
      </c>
      <c r="M404" s="1"/>
      <c r="P404">
        <f t="shared" si="18"/>
        <v>42</v>
      </c>
      <c r="Q404" t="str">
        <f t="shared" si="19"/>
        <v/>
      </c>
    </row>
    <row r="405" spans="1:17" x14ac:dyDescent="0.35">
      <c r="A405">
        <v>401</v>
      </c>
      <c r="B405" t="s">
        <v>456</v>
      </c>
      <c r="C405" t="s">
        <v>457</v>
      </c>
      <c r="D405">
        <v>7.4027300000000004E-2</v>
      </c>
      <c r="E405">
        <v>5.8780099999999997</v>
      </c>
      <c r="F405">
        <v>10.2865</v>
      </c>
      <c r="G405">
        <v>0</v>
      </c>
      <c r="J405">
        <v>117</v>
      </c>
      <c r="M405" s="1"/>
      <c r="P405">
        <f t="shared" si="18"/>
        <v>42</v>
      </c>
      <c r="Q405" t="str">
        <f t="shared" si="19"/>
        <v/>
      </c>
    </row>
    <row r="406" spans="1:17" x14ac:dyDescent="0.35">
      <c r="A406">
        <v>402</v>
      </c>
      <c r="B406" t="s">
        <v>456</v>
      </c>
      <c r="C406" t="s">
        <v>458</v>
      </c>
      <c r="D406">
        <v>6.65187E-2</v>
      </c>
      <c r="E406">
        <v>4.82944</v>
      </c>
      <c r="F406">
        <v>8.6986000000000008</v>
      </c>
      <c r="G406">
        <v>0</v>
      </c>
      <c r="J406">
        <v>117</v>
      </c>
      <c r="M406" s="1"/>
      <c r="P406">
        <f t="shared" si="18"/>
        <v>42</v>
      </c>
      <c r="Q406" t="str">
        <f t="shared" si="19"/>
        <v/>
      </c>
    </row>
    <row r="407" spans="1:17" x14ac:dyDescent="0.35">
      <c r="A407">
        <v>403</v>
      </c>
      <c r="B407" t="s">
        <v>456</v>
      </c>
      <c r="C407" t="s">
        <v>459</v>
      </c>
      <c r="D407">
        <v>7.5579499999999994E-2</v>
      </c>
      <c r="E407">
        <v>6.1994600000000002</v>
      </c>
      <c r="F407">
        <v>10.935700000000001</v>
      </c>
      <c r="G407">
        <v>0</v>
      </c>
      <c r="J407">
        <v>117</v>
      </c>
      <c r="M407" s="1"/>
      <c r="P407">
        <f t="shared" si="18"/>
        <v>42</v>
      </c>
      <c r="Q407" t="str">
        <f t="shared" si="19"/>
        <v/>
      </c>
    </row>
    <row r="408" spans="1:17" x14ac:dyDescent="0.35">
      <c r="A408">
        <v>404</v>
      </c>
      <c r="B408" t="s">
        <v>456</v>
      </c>
      <c r="C408" t="s">
        <v>460</v>
      </c>
      <c r="D408">
        <v>6.2645199999999998E-2</v>
      </c>
      <c r="E408">
        <v>4.8448000000000002</v>
      </c>
      <c r="F408">
        <v>8.7753999999999994</v>
      </c>
      <c r="G408">
        <v>0</v>
      </c>
      <c r="J408">
        <v>117</v>
      </c>
      <c r="M408" s="1"/>
      <c r="P408">
        <f t="shared" si="18"/>
        <v>42</v>
      </c>
      <c r="Q408" t="str">
        <f t="shared" si="19"/>
        <v/>
      </c>
    </row>
    <row r="409" spans="1:17" x14ac:dyDescent="0.35">
      <c r="A409">
        <v>405</v>
      </c>
      <c r="B409" t="s">
        <v>456</v>
      </c>
      <c r="C409" t="s">
        <v>461</v>
      </c>
      <c r="D409">
        <v>5.3240299999999997E-2</v>
      </c>
      <c r="E409">
        <v>4.71896</v>
      </c>
      <c r="F409">
        <v>8.1354399999999991</v>
      </c>
      <c r="G409">
        <v>1.72415E-3</v>
      </c>
      <c r="J409">
        <v>117</v>
      </c>
      <c r="M409" s="1"/>
      <c r="P409">
        <f t="shared" si="18"/>
        <v>42</v>
      </c>
      <c r="Q409" t="str">
        <f t="shared" si="19"/>
        <v/>
      </c>
    </row>
    <row r="410" spans="1:17" x14ac:dyDescent="0.35">
      <c r="A410">
        <v>406</v>
      </c>
      <c r="B410" t="s">
        <v>276</v>
      </c>
      <c r="C410" t="s">
        <v>277</v>
      </c>
      <c r="D410">
        <v>0.23160800000000001</v>
      </c>
      <c r="E410">
        <v>20.182500000000001</v>
      </c>
      <c r="F410">
        <v>19.562200000000001</v>
      </c>
      <c r="G410">
        <v>4.0151300000000001E-2</v>
      </c>
      <c r="J410">
        <v>118</v>
      </c>
      <c r="M410" s="1"/>
      <c r="P410">
        <f t="shared" si="18"/>
        <v>42</v>
      </c>
      <c r="Q410" t="str">
        <f t="shared" si="19"/>
        <v/>
      </c>
    </row>
    <row r="411" spans="1:17" x14ac:dyDescent="0.35">
      <c r="A411">
        <v>407</v>
      </c>
      <c r="B411" t="s">
        <v>276</v>
      </c>
      <c r="C411" t="s">
        <v>278</v>
      </c>
      <c r="D411">
        <v>4.5784199999999997E-2</v>
      </c>
      <c r="E411">
        <v>3.5739299999999998</v>
      </c>
      <c r="F411">
        <v>2.6663199999999998</v>
      </c>
      <c r="G411">
        <v>0</v>
      </c>
      <c r="J411">
        <v>118</v>
      </c>
      <c r="M411" s="1"/>
      <c r="P411">
        <f t="shared" si="18"/>
        <v>42</v>
      </c>
      <c r="Q411" t="str">
        <f t="shared" si="19"/>
        <v/>
      </c>
    </row>
    <row r="412" spans="1:17" x14ac:dyDescent="0.35">
      <c r="A412">
        <v>408</v>
      </c>
      <c r="B412" t="s">
        <v>276</v>
      </c>
      <c r="C412" t="s">
        <v>279</v>
      </c>
      <c r="D412">
        <v>6.04523E-2</v>
      </c>
      <c r="E412">
        <v>5.5394899999999998</v>
      </c>
      <c r="F412">
        <v>8.0642399999999999</v>
      </c>
      <c r="G412">
        <v>2.9702700000000001E-3</v>
      </c>
      <c r="J412">
        <v>118</v>
      </c>
      <c r="M412" s="1"/>
      <c r="P412">
        <f t="shared" si="18"/>
        <v>42</v>
      </c>
      <c r="Q412" t="str">
        <f t="shared" si="19"/>
        <v/>
      </c>
    </row>
    <row r="413" spans="1:17" x14ac:dyDescent="0.35">
      <c r="A413">
        <v>409</v>
      </c>
      <c r="B413" t="s">
        <v>462</v>
      </c>
      <c r="C413" t="s">
        <v>468</v>
      </c>
      <c r="D413">
        <v>0.19042700000000001</v>
      </c>
      <c r="E413">
        <v>6.3484499999999997</v>
      </c>
      <c r="F413">
        <v>19.709299999999999</v>
      </c>
      <c r="G413">
        <v>1.9081300000000001E-3</v>
      </c>
      <c r="J413">
        <v>119</v>
      </c>
      <c r="M413" s="1"/>
      <c r="P413">
        <f t="shared" si="18"/>
        <v>42</v>
      </c>
      <c r="Q413" t="str">
        <f t="shared" si="19"/>
        <v/>
      </c>
    </row>
    <row r="414" spans="1:17" x14ac:dyDescent="0.35">
      <c r="A414">
        <v>410</v>
      </c>
      <c r="B414" t="s">
        <v>462</v>
      </c>
      <c r="C414" t="s">
        <v>466</v>
      </c>
      <c r="D414">
        <v>0.202956</v>
      </c>
      <c r="E414">
        <v>11.5876</v>
      </c>
      <c r="F414">
        <v>18.797499999999999</v>
      </c>
      <c r="G414">
        <v>1.74781E-2</v>
      </c>
      <c r="J414">
        <v>119</v>
      </c>
      <c r="M414" s="1"/>
      <c r="P414">
        <f t="shared" si="18"/>
        <v>42</v>
      </c>
      <c r="Q414" t="str">
        <f t="shared" si="19"/>
        <v/>
      </c>
    </row>
    <row r="415" spans="1:17" x14ac:dyDescent="0.35">
      <c r="A415">
        <v>411</v>
      </c>
      <c r="B415" t="s">
        <v>462</v>
      </c>
      <c r="C415" t="s">
        <v>467</v>
      </c>
      <c r="D415">
        <v>0.19661699999999999</v>
      </c>
      <c r="E415">
        <v>7.4841699999999998</v>
      </c>
      <c r="F415">
        <v>20.0199</v>
      </c>
      <c r="G415">
        <v>4.6292900000000003E-3</v>
      </c>
      <c r="J415">
        <v>119</v>
      </c>
      <c r="M415" s="1"/>
      <c r="P415">
        <f t="shared" si="18"/>
        <v>42</v>
      </c>
      <c r="Q415" t="str">
        <f t="shared" si="19"/>
        <v/>
      </c>
    </row>
    <row r="416" spans="1:17" x14ac:dyDescent="0.35">
      <c r="A416">
        <v>412</v>
      </c>
      <c r="B416" t="s">
        <v>462</v>
      </c>
      <c r="C416" t="s">
        <v>465</v>
      </c>
      <c r="D416">
        <v>0.19995499999999999</v>
      </c>
      <c r="E416">
        <v>12.6242</v>
      </c>
      <c r="F416">
        <v>17.815200000000001</v>
      </c>
      <c r="G416">
        <v>2.2384500000000002E-2</v>
      </c>
      <c r="J416">
        <v>119</v>
      </c>
      <c r="M416" s="1"/>
      <c r="P416">
        <f t="shared" si="18"/>
        <v>42</v>
      </c>
      <c r="Q416" t="str">
        <f t="shared" si="19"/>
        <v/>
      </c>
    </row>
    <row r="417" spans="1:17" x14ac:dyDescent="0.35">
      <c r="A417">
        <v>413</v>
      </c>
      <c r="B417" t="s">
        <v>462</v>
      </c>
      <c r="C417" t="s">
        <v>463</v>
      </c>
      <c r="D417">
        <v>7.5211200000000006E-2</v>
      </c>
      <c r="E417">
        <v>5.6281600000000003</v>
      </c>
      <c r="F417">
        <v>9.8492899999999999</v>
      </c>
      <c r="G417">
        <v>0</v>
      </c>
      <c r="J417">
        <v>119</v>
      </c>
      <c r="M417" s="1"/>
      <c r="P417">
        <f t="shared" si="18"/>
        <v>42</v>
      </c>
      <c r="Q417" t="str">
        <f t="shared" si="19"/>
        <v/>
      </c>
    </row>
    <row r="418" spans="1:17" x14ac:dyDescent="0.35">
      <c r="A418">
        <v>414</v>
      </c>
      <c r="B418" t="s">
        <v>462</v>
      </c>
      <c r="C418" t="s">
        <v>464</v>
      </c>
      <c r="D418">
        <v>6.5900700000000006E-2</v>
      </c>
      <c r="E418">
        <v>4.6314299999999999</v>
      </c>
      <c r="F418">
        <v>6.8551900000000003</v>
      </c>
      <c r="G418">
        <v>2.29962E-3</v>
      </c>
      <c r="J418">
        <v>119</v>
      </c>
      <c r="M418" s="1"/>
      <c r="P418">
        <f t="shared" si="18"/>
        <v>42</v>
      </c>
      <c r="Q418" t="str">
        <f t="shared" si="19"/>
        <v/>
      </c>
    </row>
    <row r="419" spans="1:17" x14ac:dyDescent="0.35">
      <c r="A419">
        <v>415</v>
      </c>
      <c r="B419" t="s">
        <v>469</v>
      </c>
      <c r="C419" t="s">
        <v>470</v>
      </c>
      <c r="D419">
        <v>7.1743500000000002E-2</v>
      </c>
      <c r="E419">
        <v>3.4375300000000002</v>
      </c>
      <c r="F419">
        <v>6.5165800000000003</v>
      </c>
      <c r="G419">
        <v>0</v>
      </c>
      <c r="J419">
        <v>120</v>
      </c>
      <c r="M419" s="1"/>
      <c r="P419">
        <f t="shared" si="18"/>
        <v>42</v>
      </c>
      <c r="Q419" t="str">
        <f t="shared" si="19"/>
        <v/>
      </c>
    </row>
    <row r="420" spans="1:17" x14ac:dyDescent="0.35">
      <c r="A420">
        <v>416</v>
      </c>
      <c r="B420" t="s">
        <v>469</v>
      </c>
      <c r="C420" t="s">
        <v>471</v>
      </c>
      <c r="D420">
        <v>7.3256199999999994E-2</v>
      </c>
      <c r="E420">
        <v>4.6358800000000002</v>
      </c>
      <c r="F420">
        <v>8.3805399999999999</v>
      </c>
      <c r="G420">
        <v>0</v>
      </c>
      <c r="J420">
        <v>120</v>
      </c>
      <c r="M420" s="1"/>
      <c r="P420">
        <f t="shared" si="18"/>
        <v>42</v>
      </c>
      <c r="Q420" t="str">
        <f t="shared" si="19"/>
        <v/>
      </c>
    </row>
    <row r="421" spans="1:17" x14ac:dyDescent="0.35">
      <c r="A421">
        <v>417</v>
      </c>
      <c r="B421" t="s">
        <v>469</v>
      </c>
      <c r="C421" t="s">
        <v>472</v>
      </c>
      <c r="D421">
        <v>9.49792E-2</v>
      </c>
      <c r="E421">
        <v>4.2713599999999996</v>
      </c>
      <c r="F421">
        <v>5.6777199999999999</v>
      </c>
      <c r="G421">
        <v>0</v>
      </c>
      <c r="J421">
        <v>120</v>
      </c>
      <c r="M421" s="1"/>
      <c r="P421">
        <f t="shared" si="18"/>
        <v>42</v>
      </c>
      <c r="Q421" t="str">
        <f t="shared" si="19"/>
        <v/>
      </c>
    </row>
    <row r="422" spans="1:17" x14ac:dyDescent="0.35">
      <c r="A422">
        <v>418</v>
      </c>
      <c r="B422" t="s">
        <v>469</v>
      </c>
      <c r="C422" t="s">
        <v>473</v>
      </c>
      <c r="D422">
        <v>1.46188E-2</v>
      </c>
      <c r="E422">
        <v>0.34873799999999999</v>
      </c>
      <c r="F422">
        <v>1.22058</v>
      </c>
      <c r="G422">
        <v>0</v>
      </c>
      <c r="J422">
        <v>120</v>
      </c>
      <c r="M422" s="1"/>
      <c r="P422">
        <f t="shared" si="18"/>
        <v>42</v>
      </c>
      <c r="Q422" t="str">
        <f t="shared" si="19"/>
        <v/>
      </c>
    </row>
    <row r="423" spans="1:17" x14ac:dyDescent="0.35">
      <c r="A423">
        <v>419</v>
      </c>
      <c r="B423" t="s">
        <v>474</v>
      </c>
      <c r="C423" t="s">
        <v>475</v>
      </c>
      <c r="D423">
        <v>0.33662399999999998</v>
      </c>
      <c r="E423">
        <v>64.887500000000003</v>
      </c>
      <c r="F423">
        <v>13.668799999999999</v>
      </c>
      <c r="G423">
        <v>0.146982</v>
      </c>
      <c r="J423">
        <v>121</v>
      </c>
      <c r="M423" s="1"/>
      <c r="P423">
        <f t="shared" si="18"/>
        <v>42</v>
      </c>
      <c r="Q423" t="str">
        <f t="shared" si="19"/>
        <v/>
      </c>
    </row>
    <row r="424" spans="1:17" x14ac:dyDescent="0.35">
      <c r="A424">
        <v>420</v>
      </c>
      <c r="B424" t="s">
        <v>474</v>
      </c>
      <c r="C424" t="s">
        <v>476</v>
      </c>
      <c r="D424">
        <v>7.9030199999999995E-2</v>
      </c>
      <c r="E424">
        <v>5.0010899999999996</v>
      </c>
      <c r="F424">
        <v>8.9114100000000001</v>
      </c>
      <c r="G424">
        <v>0</v>
      </c>
      <c r="J424">
        <v>121</v>
      </c>
      <c r="M424" s="1"/>
      <c r="P424">
        <f t="shared" si="18"/>
        <v>42</v>
      </c>
      <c r="Q424" t="str">
        <f t="shared" si="19"/>
        <v/>
      </c>
    </row>
    <row r="425" spans="1:17" x14ac:dyDescent="0.35">
      <c r="A425">
        <v>421</v>
      </c>
      <c r="B425" t="s">
        <v>474</v>
      </c>
      <c r="C425" t="s">
        <v>477</v>
      </c>
      <c r="D425">
        <v>0.184338</v>
      </c>
      <c r="E425">
        <v>80.033100000000005</v>
      </c>
      <c r="F425">
        <v>6.8311799999999998</v>
      </c>
      <c r="G425">
        <v>7.3852200000000007E-2</v>
      </c>
      <c r="J425">
        <v>121</v>
      </c>
      <c r="M425" s="1"/>
      <c r="P425">
        <f t="shared" si="18"/>
        <v>42</v>
      </c>
      <c r="Q425" t="str">
        <f t="shared" si="19"/>
        <v/>
      </c>
    </row>
    <row r="426" spans="1:17" x14ac:dyDescent="0.35">
      <c r="A426">
        <v>422</v>
      </c>
      <c r="B426" t="s">
        <v>616</v>
      </c>
      <c r="C426" t="s">
        <v>619</v>
      </c>
      <c r="D426">
        <v>5.2591499999999999E-2</v>
      </c>
      <c r="E426">
        <v>39.830399999999997</v>
      </c>
      <c r="F426">
        <v>4.9335300000000002</v>
      </c>
      <c r="G426">
        <v>4.7044799999999996E-3</v>
      </c>
      <c r="J426">
        <v>122</v>
      </c>
      <c r="M426" s="1"/>
      <c r="P426">
        <f t="shared" si="18"/>
        <v>42</v>
      </c>
      <c r="Q426" t="str">
        <f t="shared" si="19"/>
        <v/>
      </c>
    </row>
    <row r="427" spans="1:17" x14ac:dyDescent="0.35">
      <c r="A427">
        <v>423</v>
      </c>
      <c r="B427" t="s">
        <v>478</v>
      </c>
      <c r="C427" t="s">
        <v>479</v>
      </c>
      <c r="D427">
        <v>0.111281</v>
      </c>
      <c r="E427">
        <v>6.3797800000000002</v>
      </c>
      <c r="F427">
        <v>15.3935</v>
      </c>
      <c r="G427">
        <v>0</v>
      </c>
      <c r="J427">
        <v>123</v>
      </c>
      <c r="M427" s="1"/>
      <c r="P427">
        <f t="shared" si="18"/>
        <v>42</v>
      </c>
      <c r="Q427" t="str">
        <f t="shared" si="19"/>
        <v/>
      </c>
    </row>
    <row r="428" spans="1:17" x14ac:dyDescent="0.35">
      <c r="A428">
        <v>424</v>
      </c>
      <c r="B428" t="s">
        <v>478</v>
      </c>
      <c r="C428" t="s">
        <v>480</v>
      </c>
      <c r="D428">
        <v>0.19978899999999999</v>
      </c>
      <c r="E428">
        <v>6.0950100000000003</v>
      </c>
      <c r="F428">
        <v>20.072700000000001</v>
      </c>
      <c r="G428">
        <v>0</v>
      </c>
      <c r="J428">
        <v>123</v>
      </c>
      <c r="M428" s="1"/>
      <c r="P428">
        <f t="shared" si="18"/>
        <v>42</v>
      </c>
      <c r="Q428" t="str">
        <f t="shared" si="19"/>
        <v/>
      </c>
    </row>
    <row r="429" spans="1:17" x14ac:dyDescent="0.35">
      <c r="A429">
        <v>425</v>
      </c>
      <c r="B429" t="s">
        <v>478</v>
      </c>
      <c r="C429" t="s">
        <v>481</v>
      </c>
      <c r="D429">
        <v>9.97503E-2</v>
      </c>
      <c r="E429">
        <v>6.05213</v>
      </c>
      <c r="F429">
        <v>13.5244</v>
      </c>
      <c r="G429">
        <v>0</v>
      </c>
      <c r="J429">
        <v>123</v>
      </c>
      <c r="M429" s="1"/>
      <c r="P429">
        <f t="shared" si="18"/>
        <v>42</v>
      </c>
      <c r="Q429" t="str">
        <f t="shared" si="19"/>
        <v/>
      </c>
    </row>
    <row r="430" spans="1:17" x14ac:dyDescent="0.35">
      <c r="A430">
        <v>426</v>
      </c>
      <c r="B430" t="s">
        <v>478</v>
      </c>
      <c r="C430" t="s">
        <v>483</v>
      </c>
      <c r="D430">
        <v>4.3812700000000003E-2</v>
      </c>
      <c r="E430">
        <v>3.7278799999999999</v>
      </c>
      <c r="F430">
        <v>6.4484199999999996</v>
      </c>
      <c r="G430">
        <v>0</v>
      </c>
      <c r="J430">
        <v>123</v>
      </c>
      <c r="M430" s="1"/>
      <c r="P430">
        <f t="shared" si="18"/>
        <v>42</v>
      </c>
      <c r="Q430" t="str">
        <f t="shared" si="19"/>
        <v/>
      </c>
    </row>
    <row r="431" spans="1:17" x14ac:dyDescent="0.35">
      <c r="A431">
        <v>427</v>
      </c>
      <c r="B431" t="s">
        <v>478</v>
      </c>
      <c r="C431" t="s">
        <v>482</v>
      </c>
      <c r="D431">
        <v>2.8241200000000001E-2</v>
      </c>
      <c r="E431">
        <v>3.3898299999999999</v>
      </c>
      <c r="F431">
        <v>5.9954400000000003</v>
      </c>
      <c r="G431">
        <v>0</v>
      </c>
      <c r="J431">
        <v>123</v>
      </c>
      <c r="M431" s="1"/>
      <c r="P431">
        <f t="shared" si="18"/>
        <v>42</v>
      </c>
      <c r="Q431" t="str">
        <f t="shared" si="19"/>
        <v/>
      </c>
    </row>
    <row r="432" spans="1:17" x14ac:dyDescent="0.35">
      <c r="A432">
        <v>428</v>
      </c>
      <c r="B432" t="s">
        <v>484</v>
      </c>
      <c r="C432" t="s">
        <v>485</v>
      </c>
      <c r="D432">
        <v>0.106795</v>
      </c>
      <c r="E432">
        <v>4.8888199999999999</v>
      </c>
      <c r="F432">
        <v>11.1972</v>
      </c>
      <c r="G432">
        <v>0</v>
      </c>
      <c r="J432">
        <v>124</v>
      </c>
      <c r="M432" s="1"/>
      <c r="P432">
        <f t="shared" si="18"/>
        <v>42</v>
      </c>
      <c r="Q432" t="str">
        <f t="shared" si="19"/>
        <v/>
      </c>
    </row>
    <row r="433" spans="1:17" x14ac:dyDescent="0.35">
      <c r="A433">
        <v>429</v>
      </c>
      <c r="B433" t="s">
        <v>486</v>
      </c>
      <c r="C433" t="s">
        <v>487</v>
      </c>
      <c r="D433">
        <v>0.196827</v>
      </c>
      <c r="E433">
        <v>12.699199999999999</v>
      </c>
      <c r="F433">
        <v>17.362200000000001</v>
      </c>
      <c r="G433">
        <v>2.3833400000000001E-2</v>
      </c>
      <c r="J433">
        <v>125</v>
      </c>
      <c r="M433" s="1"/>
      <c r="P433">
        <f t="shared" si="18"/>
        <v>42</v>
      </c>
      <c r="Q433" t="str">
        <f t="shared" si="19"/>
        <v/>
      </c>
    </row>
    <row r="434" spans="1:17" x14ac:dyDescent="0.35">
      <c r="A434">
        <v>430</v>
      </c>
      <c r="B434" t="s">
        <v>486</v>
      </c>
      <c r="C434" t="s">
        <v>489</v>
      </c>
      <c r="D434">
        <v>0.18149599999999999</v>
      </c>
      <c r="E434">
        <v>4.7786900000000001</v>
      </c>
      <c r="F434">
        <v>16.7254</v>
      </c>
      <c r="G434">
        <v>0</v>
      </c>
      <c r="J434">
        <v>125</v>
      </c>
      <c r="M434" s="1"/>
      <c r="P434">
        <f t="shared" si="18"/>
        <v>42</v>
      </c>
      <c r="Q434" t="str">
        <f t="shared" si="19"/>
        <v/>
      </c>
    </row>
    <row r="435" spans="1:17" x14ac:dyDescent="0.35">
      <c r="A435">
        <v>431</v>
      </c>
      <c r="B435" t="s">
        <v>486</v>
      </c>
      <c r="C435" t="s">
        <v>488</v>
      </c>
      <c r="D435">
        <v>6.3268699999999997E-2</v>
      </c>
      <c r="E435">
        <v>2.6121699999999999</v>
      </c>
      <c r="F435">
        <v>2.9378600000000001</v>
      </c>
      <c r="G435">
        <v>3.3823799999999999E-3</v>
      </c>
      <c r="J435">
        <v>125</v>
      </c>
      <c r="M435" s="1"/>
      <c r="P435">
        <f t="shared" si="18"/>
        <v>42</v>
      </c>
      <c r="Q435" t="str">
        <f t="shared" si="19"/>
        <v/>
      </c>
    </row>
    <row r="436" spans="1:17" x14ac:dyDescent="0.35">
      <c r="A436">
        <v>432</v>
      </c>
      <c r="B436" t="s">
        <v>579</v>
      </c>
      <c r="C436" t="s">
        <v>580</v>
      </c>
      <c r="D436">
        <v>0.15171999999999999</v>
      </c>
      <c r="E436">
        <v>30.683199999999999</v>
      </c>
      <c r="F436">
        <v>11.194100000000001</v>
      </c>
      <c r="G436">
        <v>3.84368E-2</v>
      </c>
      <c r="J436">
        <v>126</v>
      </c>
      <c r="M436" s="1"/>
      <c r="P436">
        <f t="shared" si="18"/>
        <v>42</v>
      </c>
      <c r="Q436" t="str">
        <f t="shared" si="19"/>
        <v/>
      </c>
    </row>
    <row r="437" spans="1:17" x14ac:dyDescent="0.35">
      <c r="A437">
        <v>433</v>
      </c>
      <c r="B437" t="s">
        <v>490</v>
      </c>
      <c r="C437" t="s">
        <v>491</v>
      </c>
      <c r="D437">
        <v>6.90215E-2</v>
      </c>
      <c r="E437">
        <v>76.396000000000001</v>
      </c>
      <c r="F437">
        <v>4.7700399999999998</v>
      </c>
      <c r="G437">
        <v>3.03362E-4</v>
      </c>
      <c r="J437">
        <v>127</v>
      </c>
      <c r="M437" s="1"/>
      <c r="P437">
        <f t="shared" si="18"/>
        <v>42</v>
      </c>
      <c r="Q437" t="str">
        <f t="shared" si="19"/>
        <v/>
      </c>
    </row>
    <row r="438" spans="1:17" x14ac:dyDescent="0.35">
      <c r="A438">
        <v>434</v>
      </c>
      <c r="B438" t="s">
        <v>490</v>
      </c>
      <c r="C438" t="s">
        <v>493</v>
      </c>
      <c r="D438">
        <v>2.0384700000000001E-8</v>
      </c>
      <c r="E438">
        <v>0</v>
      </c>
      <c r="F438">
        <v>0</v>
      </c>
      <c r="G438">
        <v>0</v>
      </c>
      <c r="J438">
        <v>127</v>
      </c>
      <c r="M438" s="1"/>
      <c r="P438">
        <f t="shared" si="18"/>
        <v>42</v>
      </c>
      <c r="Q438" t="str">
        <f t="shared" si="19"/>
        <v/>
      </c>
    </row>
    <row r="439" spans="1:17" x14ac:dyDescent="0.35">
      <c r="A439">
        <v>435</v>
      </c>
      <c r="B439" t="s">
        <v>490</v>
      </c>
      <c r="C439" t="s">
        <v>492</v>
      </c>
      <c r="D439">
        <v>0.12699299999999999</v>
      </c>
      <c r="E439">
        <v>6.2272800000000004</v>
      </c>
      <c r="F439">
        <v>5.98787</v>
      </c>
      <c r="G439">
        <v>2.9773199999999999E-4</v>
      </c>
      <c r="J439">
        <v>127</v>
      </c>
      <c r="M439" s="1"/>
      <c r="P439">
        <f t="shared" si="18"/>
        <v>42</v>
      </c>
      <c r="Q439" t="str">
        <f t="shared" si="19"/>
        <v/>
      </c>
    </row>
    <row r="440" spans="1:17" x14ac:dyDescent="0.35">
      <c r="A440">
        <v>436</v>
      </c>
      <c r="B440" t="s">
        <v>494</v>
      </c>
      <c r="C440" t="s">
        <v>495</v>
      </c>
      <c r="D440">
        <v>6.7091200000000004E-2</v>
      </c>
      <c r="E440">
        <v>5.9405700000000001</v>
      </c>
      <c r="F440">
        <v>8.7941900000000004</v>
      </c>
      <c r="G440">
        <v>2.47234E-3</v>
      </c>
      <c r="J440">
        <v>128</v>
      </c>
      <c r="M440" s="1"/>
      <c r="P440">
        <f t="shared" si="18"/>
        <v>42</v>
      </c>
      <c r="Q440" t="str">
        <f t="shared" si="19"/>
        <v/>
      </c>
    </row>
    <row r="441" spans="1:17" x14ac:dyDescent="0.35">
      <c r="A441">
        <v>437</v>
      </c>
      <c r="B441" t="s">
        <v>496</v>
      </c>
      <c r="C441" t="s">
        <v>497</v>
      </c>
      <c r="D441">
        <v>0.118267</v>
      </c>
      <c r="E441">
        <v>19.591100000000001</v>
      </c>
      <c r="F441">
        <v>8.5933299999999999</v>
      </c>
      <c r="G441">
        <v>2.3558699999999998E-2</v>
      </c>
      <c r="J441">
        <v>129</v>
      </c>
      <c r="M441" s="1"/>
      <c r="P441">
        <f t="shared" si="18"/>
        <v>42</v>
      </c>
      <c r="Q441" t="str">
        <f t="shared" si="19"/>
        <v/>
      </c>
    </row>
    <row r="442" spans="1:17" x14ac:dyDescent="0.35">
      <c r="A442">
        <v>438</v>
      </c>
      <c r="B442" t="s">
        <v>498</v>
      </c>
      <c r="C442" t="s">
        <v>499</v>
      </c>
      <c r="D442">
        <v>4.2265200000000003E-2</v>
      </c>
      <c r="E442">
        <v>5.2081900000000001</v>
      </c>
      <c r="F442">
        <v>8.8784500000000008</v>
      </c>
      <c r="G442">
        <v>6.4367799999999996E-4</v>
      </c>
      <c r="J442">
        <v>130</v>
      </c>
      <c r="M442" s="1"/>
      <c r="P442">
        <f t="shared" si="18"/>
        <v>42</v>
      </c>
      <c r="Q442" t="str">
        <f t="shared" si="19"/>
        <v/>
      </c>
    </row>
    <row r="443" spans="1:17" x14ac:dyDescent="0.35">
      <c r="A443">
        <v>439</v>
      </c>
      <c r="B443" t="s">
        <v>498</v>
      </c>
      <c r="C443" t="s">
        <v>500</v>
      </c>
      <c r="D443">
        <v>3.2980000000000002E-2</v>
      </c>
      <c r="E443">
        <v>3.7435299999999998</v>
      </c>
      <c r="F443">
        <v>6.8052900000000003</v>
      </c>
      <c r="G443">
        <v>0</v>
      </c>
      <c r="J443">
        <v>130</v>
      </c>
      <c r="M443" s="1"/>
      <c r="P443">
        <f t="shared" si="18"/>
        <v>42</v>
      </c>
      <c r="Q443" t="str">
        <f t="shared" si="19"/>
        <v/>
      </c>
    </row>
    <row r="444" spans="1:17" x14ac:dyDescent="0.35">
      <c r="A444">
        <v>440</v>
      </c>
      <c r="B444" t="s">
        <v>498</v>
      </c>
      <c r="C444" t="s">
        <v>501</v>
      </c>
      <c r="D444">
        <v>4.7595800000000001E-2</v>
      </c>
      <c r="E444">
        <v>9.9445599999999992</v>
      </c>
      <c r="F444">
        <v>3.93913</v>
      </c>
      <c r="G444">
        <v>2.32978E-2</v>
      </c>
      <c r="J444">
        <v>130</v>
      </c>
      <c r="M444" s="1"/>
      <c r="P444">
        <f t="shared" si="18"/>
        <v>42</v>
      </c>
      <c r="Q444" t="str">
        <f t="shared" si="19"/>
        <v/>
      </c>
    </row>
    <row r="445" spans="1:17" x14ac:dyDescent="0.35">
      <c r="A445">
        <v>441</v>
      </c>
      <c r="B445" t="s">
        <v>498</v>
      </c>
      <c r="C445" t="s">
        <v>502</v>
      </c>
      <c r="D445">
        <v>0.18679299999999999</v>
      </c>
      <c r="E445">
        <v>12.588200000000001</v>
      </c>
      <c r="F445">
        <v>20.709800000000001</v>
      </c>
      <c r="G445">
        <v>1.6869100000000001E-2</v>
      </c>
      <c r="J445">
        <v>130</v>
      </c>
      <c r="M445" s="1"/>
      <c r="P445">
        <f t="shared" si="18"/>
        <v>42</v>
      </c>
      <c r="Q445" t="str">
        <f t="shared" si="19"/>
        <v/>
      </c>
    </row>
    <row r="446" spans="1:17" x14ac:dyDescent="0.35">
      <c r="A446">
        <v>442</v>
      </c>
      <c r="B446" t="s">
        <v>498</v>
      </c>
      <c r="C446" t="s">
        <v>504</v>
      </c>
      <c r="D446">
        <v>0.26339000000000001</v>
      </c>
      <c r="E446">
        <v>80.076099999999997</v>
      </c>
      <c r="F446">
        <v>13.6911</v>
      </c>
      <c r="G446">
        <v>6.8397899999999998E-2</v>
      </c>
      <c r="J446">
        <v>130</v>
      </c>
      <c r="M446" s="1"/>
      <c r="P446">
        <f t="shared" si="18"/>
        <v>42</v>
      </c>
      <c r="Q446" t="str">
        <f t="shared" si="19"/>
        <v/>
      </c>
    </row>
    <row r="447" spans="1:17" x14ac:dyDescent="0.35">
      <c r="A447">
        <v>443</v>
      </c>
      <c r="B447" t="s">
        <v>498</v>
      </c>
      <c r="C447" t="s">
        <v>503</v>
      </c>
      <c r="D447">
        <v>0.17408599999999999</v>
      </c>
      <c r="E447">
        <v>57.049500000000002</v>
      </c>
      <c r="F447">
        <v>11.6273</v>
      </c>
      <c r="G447">
        <v>3.7929000000000001E-3</v>
      </c>
      <c r="J447">
        <v>130</v>
      </c>
      <c r="M447" s="1"/>
      <c r="P447">
        <f t="shared" si="18"/>
        <v>42</v>
      </c>
      <c r="Q447" t="str">
        <f t="shared" si="19"/>
        <v/>
      </c>
    </row>
    <row r="448" spans="1:17" x14ac:dyDescent="0.35">
      <c r="A448">
        <v>444</v>
      </c>
      <c r="B448" t="s">
        <v>624</v>
      </c>
      <c r="C448" t="s">
        <v>624</v>
      </c>
      <c r="D448" t="s">
        <v>624</v>
      </c>
      <c r="E448" t="s">
        <v>624</v>
      </c>
      <c r="F448" t="s">
        <v>624</v>
      </c>
      <c r="G448" t="s">
        <v>624</v>
      </c>
      <c r="J448">
        <v>131</v>
      </c>
      <c r="M448" s="1"/>
      <c r="P448">
        <f t="shared" si="18"/>
        <v>42</v>
      </c>
      <c r="Q448" t="str">
        <f t="shared" si="19"/>
        <v/>
      </c>
    </row>
    <row r="449" spans="1:17" x14ac:dyDescent="0.35">
      <c r="A449">
        <v>445</v>
      </c>
      <c r="B449" t="s">
        <v>624</v>
      </c>
      <c r="C449" t="s">
        <v>624</v>
      </c>
      <c r="D449" t="s">
        <v>624</v>
      </c>
      <c r="E449" t="s">
        <v>624</v>
      </c>
      <c r="F449" t="s">
        <v>624</v>
      </c>
      <c r="G449" t="s">
        <v>624</v>
      </c>
      <c r="J449">
        <v>131</v>
      </c>
      <c r="M449" s="1"/>
      <c r="P449">
        <f t="shared" si="18"/>
        <v>42</v>
      </c>
      <c r="Q449" t="str">
        <f t="shared" si="19"/>
        <v/>
      </c>
    </row>
    <row r="450" spans="1:17" x14ac:dyDescent="0.35">
      <c r="A450">
        <v>446</v>
      </c>
      <c r="B450" t="s">
        <v>624</v>
      </c>
      <c r="C450" t="s">
        <v>624</v>
      </c>
      <c r="D450" t="s">
        <v>624</v>
      </c>
      <c r="E450" t="s">
        <v>624</v>
      </c>
      <c r="F450" t="s">
        <v>624</v>
      </c>
      <c r="G450" t="s">
        <v>624</v>
      </c>
      <c r="J450">
        <v>131</v>
      </c>
      <c r="M450" s="1"/>
      <c r="P450">
        <f t="shared" si="18"/>
        <v>42</v>
      </c>
      <c r="Q450" t="str">
        <f t="shared" si="19"/>
        <v/>
      </c>
    </row>
  </sheetData>
  <sheetProtection algorithmName="SHA-512" hashValue="/doL3BFkETTgGgUf6avOsQm6oTbtVAP0SqUDZLroJ6uF1w3GkF2w0oI0jdG7nlEX3gyN6RShBsKPYVwNFsRtCQ==" saltValue="pesT5MkXFSYMQWsZ1ndFxw==" spinCount="100000" sheet="1" objects="1" scenarios="1"/>
  <conditionalFormatting sqref="C4">
    <cfRule type="duplicateValues" dxfId="4"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E3092-39A3-430D-9667-F347324DEBFE}">
  <sheetPr>
    <tabColor theme="9" tint="0.59999389629810485"/>
  </sheetPr>
  <dimension ref="A1:K447"/>
  <sheetViews>
    <sheetView workbookViewId="0">
      <selection activeCell="F450" sqref="F450"/>
    </sheetView>
  </sheetViews>
  <sheetFormatPr defaultRowHeight="14.5" x14ac:dyDescent="0.35"/>
  <cols>
    <col min="1" max="1" width="32.26953125" customWidth="1"/>
    <col min="2" max="2" width="27.453125" customWidth="1"/>
    <col min="10" max="10" width="15.36328125" customWidth="1"/>
    <col min="11" max="11" width="15.6328125" customWidth="1"/>
  </cols>
  <sheetData>
    <row r="1" spans="1:11" s="25" customFormat="1" ht="159.5" x14ac:dyDescent="0.35">
      <c r="A1" s="106" t="s">
        <v>901</v>
      </c>
      <c r="B1" s="106" t="s">
        <v>0</v>
      </c>
      <c r="C1" s="109" t="s">
        <v>1034</v>
      </c>
      <c r="D1" s="107" t="s">
        <v>1035</v>
      </c>
      <c r="E1" s="107" t="s">
        <v>937</v>
      </c>
      <c r="F1" s="107" t="s">
        <v>1036</v>
      </c>
      <c r="G1" s="107" t="s">
        <v>1037</v>
      </c>
      <c r="H1" s="108" t="s">
        <v>1038</v>
      </c>
      <c r="I1" s="107"/>
      <c r="J1" s="107" t="s">
        <v>1039</v>
      </c>
      <c r="K1" s="25" t="s">
        <v>622</v>
      </c>
    </row>
    <row r="2" spans="1:11" ht="19" customHeight="1" x14ac:dyDescent="0.35">
      <c r="A2" t="s">
        <v>74</v>
      </c>
      <c r="B2" t="s">
        <v>82</v>
      </c>
      <c r="C2" t="s">
        <v>1172</v>
      </c>
      <c r="D2" t="s">
        <v>1158</v>
      </c>
      <c r="E2" t="s">
        <v>624</v>
      </c>
      <c r="F2" t="s">
        <v>624</v>
      </c>
      <c r="G2">
        <v>3.048</v>
      </c>
      <c r="J2" t="s">
        <v>74</v>
      </c>
      <c r="K2" s="14" t="s">
        <v>82</v>
      </c>
    </row>
    <row r="3" spans="1:11" x14ac:dyDescent="0.35">
      <c r="A3" t="s">
        <v>74</v>
      </c>
      <c r="B3" t="s">
        <v>102</v>
      </c>
      <c r="C3" t="s">
        <v>624</v>
      </c>
      <c r="D3" t="s">
        <v>1158</v>
      </c>
      <c r="E3" t="s">
        <v>624</v>
      </c>
      <c r="F3" t="s">
        <v>624</v>
      </c>
      <c r="G3" t="s">
        <v>624</v>
      </c>
      <c r="J3" t="s">
        <v>74</v>
      </c>
      <c r="K3" s="14" t="s">
        <v>684</v>
      </c>
    </row>
    <row r="4" spans="1:11" x14ac:dyDescent="0.35">
      <c r="A4" t="s">
        <v>74</v>
      </c>
      <c r="B4" t="s">
        <v>113</v>
      </c>
      <c r="C4" t="s">
        <v>624</v>
      </c>
      <c r="D4" t="s">
        <v>1158</v>
      </c>
      <c r="E4" t="s">
        <v>624</v>
      </c>
      <c r="F4" t="s">
        <v>624</v>
      </c>
      <c r="G4" t="s">
        <v>624</v>
      </c>
      <c r="J4" t="s">
        <v>74</v>
      </c>
      <c r="K4" s="14" t="s">
        <v>112</v>
      </c>
    </row>
    <row r="5" spans="1:11" x14ac:dyDescent="0.35">
      <c r="A5" t="s">
        <v>74</v>
      </c>
      <c r="B5" t="s">
        <v>75</v>
      </c>
      <c r="C5" t="s">
        <v>624</v>
      </c>
      <c r="D5" t="s">
        <v>1158</v>
      </c>
      <c r="E5" t="s">
        <v>624</v>
      </c>
      <c r="F5" t="s">
        <v>624</v>
      </c>
      <c r="G5" t="s">
        <v>624</v>
      </c>
      <c r="J5" t="s">
        <v>74</v>
      </c>
      <c r="K5" s="14" t="s">
        <v>586</v>
      </c>
    </row>
    <row r="6" spans="1:11" x14ac:dyDescent="0.35">
      <c r="A6" t="s">
        <v>74</v>
      </c>
      <c r="B6" t="s">
        <v>103</v>
      </c>
      <c r="C6" t="s">
        <v>624</v>
      </c>
      <c r="D6" t="s">
        <v>1158</v>
      </c>
      <c r="E6" t="s">
        <v>624</v>
      </c>
      <c r="F6" t="s">
        <v>624</v>
      </c>
      <c r="G6" t="s">
        <v>624</v>
      </c>
      <c r="J6" t="s">
        <v>74</v>
      </c>
      <c r="K6" s="14" t="s">
        <v>103</v>
      </c>
    </row>
    <row r="7" spans="1:11" x14ac:dyDescent="0.35">
      <c r="A7" t="s">
        <v>74</v>
      </c>
      <c r="B7" t="s">
        <v>98</v>
      </c>
      <c r="C7" t="s">
        <v>624</v>
      </c>
      <c r="D7" t="s">
        <v>1158</v>
      </c>
      <c r="E7" t="s">
        <v>624</v>
      </c>
      <c r="F7" t="s">
        <v>624</v>
      </c>
      <c r="G7" t="s">
        <v>624</v>
      </c>
      <c r="J7" t="s">
        <v>74</v>
      </c>
      <c r="K7" s="14" t="s">
        <v>98</v>
      </c>
    </row>
    <row r="8" spans="1:11" x14ac:dyDescent="0.35">
      <c r="A8" t="s">
        <v>74</v>
      </c>
      <c r="B8" t="s">
        <v>83</v>
      </c>
      <c r="C8" t="s">
        <v>624</v>
      </c>
      <c r="D8" t="s">
        <v>1158</v>
      </c>
      <c r="E8" t="s">
        <v>624</v>
      </c>
      <c r="F8" t="s">
        <v>624</v>
      </c>
      <c r="G8" t="s">
        <v>624</v>
      </c>
      <c r="J8" t="s">
        <v>74</v>
      </c>
      <c r="K8" s="14" t="s">
        <v>87</v>
      </c>
    </row>
    <row r="9" spans="1:11" x14ac:dyDescent="0.35">
      <c r="A9" t="s">
        <v>74</v>
      </c>
      <c r="B9" t="s">
        <v>77</v>
      </c>
      <c r="C9" t="s">
        <v>624</v>
      </c>
      <c r="D9" t="s">
        <v>1158</v>
      </c>
      <c r="E9" t="s">
        <v>624</v>
      </c>
      <c r="F9" t="s">
        <v>624</v>
      </c>
      <c r="G9" t="s">
        <v>624</v>
      </c>
      <c r="J9" t="s">
        <v>74</v>
      </c>
      <c r="K9" s="14" t="s">
        <v>637</v>
      </c>
    </row>
    <row r="10" spans="1:11" x14ac:dyDescent="0.35">
      <c r="A10" t="s">
        <v>74</v>
      </c>
      <c r="B10" t="s">
        <v>84</v>
      </c>
      <c r="C10" t="s">
        <v>624</v>
      </c>
      <c r="D10" t="s">
        <v>1158</v>
      </c>
      <c r="E10" t="s">
        <v>624</v>
      </c>
      <c r="F10" t="s">
        <v>624</v>
      </c>
      <c r="G10" t="s">
        <v>624</v>
      </c>
      <c r="J10" t="s">
        <v>74</v>
      </c>
      <c r="K10" s="14" t="s">
        <v>84</v>
      </c>
    </row>
    <row r="11" spans="1:11" x14ac:dyDescent="0.35">
      <c r="A11" t="s">
        <v>74</v>
      </c>
      <c r="B11" t="s">
        <v>85</v>
      </c>
      <c r="C11" t="s">
        <v>624</v>
      </c>
      <c r="D11" t="s">
        <v>1158</v>
      </c>
      <c r="E11" t="s">
        <v>624</v>
      </c>
      <c r="F11" t="s">
        <v>624</v>
      </c>
      <c r="G11" t="s">
        <v>624</v>
      </c>
      <c r="J11" t="s">
        <v>74</v>
      </c>
      <c r="K11" s="14" t="s">
        <v>88</v>
      </c>
    </row>
    <row r="12" spans="1:11" x14ac:dyDescent="0.35">
      <c r="A12" t="s">
        <v>74</v>
      </c>
      <c r="B12" t="s">
        <v>78</v>
      </c>
      <c r="C12" t="s">
        <v>624</v>
      </c>
      <c r="D12" t="s">
        <v>1158</v>
      </c>
      <c r="E12" t="s">
        <v>624</v>
      </c>
      <c r="F12" t="s">
        <v>624</v>
      </c>
      <c r="G12" t="s">
        <v>624</v>
      </c>
      <c r="J12" t="s">
        <v>74</v>
      </c>
      <c r="K12" s="14" t="s">
        <v>637</v>
      </c>
    </row>
    <row r="13" spans="1:11" x14ac:dyDescent="0.35">
      <c r="A13" t="s">
        <v>74</v>
      </c>
      <c r="B13" t="s">
        <v>86</v>
      </c>
      <c r="C13" t="s">
        <v>624</v>
      </c>
      <c r="D13" t="s">
        <v>1159</v>
      </c>
      <c r="E13">
        <v>0.83840947032933666</v>
      </c>
      <c r="F13">
        <v>1.206</v>
      </c>
      <c r="G13" t="s">
        <v>624</v>
      </c>
      <c r="J13" t="s">
        <v>74</v>
      </c>
      <c r="K13" s="14" t="s">
        <v>665</v>
      </c>
    </row>
    <row r="14" spans="1:11" x14ac:dyDescent="0.35">
      <c r="A14" t="s">
        <v>74</v>
      </c>
      <c r="B14" t="s">
        <v>87</v>
      </c>
      <c r="C14" t="s">
        <v>624</v>
      </c>
      <c r="D14" t="s">
        <v>1159</v>
      </c>
      <c r="E14">
        <v>0.73577599952285322</v>
      </c>
      <c r="F14">
        <v>19.992999999999999</v>
      </c>
      <c r="G14" t="s">
        <v>624</v>
      </c>
      <c r="J14" t="s">
        <v>74</v>
      </c>
      <c r="K14" s="14" t="s">
        <v>87</v>
      </c>
    </row>
    <row r="15" spans="1:11" x14ac:dyDescent="0.35">
      <c r="A15" t="s">
        <v>74</v>
      </c>
      <c r="B15" t="s">
        <v>88</v>
      </c>
      <c r="C15" t="s">
        <v>624</v>
      </c>
      <c r="D15" t="s">
        <v>1158</v>
      </c>
      <c r="E15" t="s">
        <v>624</v>
      </c>
      <c r="F15" t="s">
        <v>624</v>
      </c>
      <c r="G15" t="s">
        <v>624</v>
      </c>
      <c r="J15" t="s">
        <v>74</v>
      </c>
      <c r="K15" s="14" t="s">
        <v>88</v>
      </c>
    </row>
    <row r="16" spans="1:11" x14ac:dyDescent="0.35">
      <c r="A16" t="s">
        <v>74</v>
      </c>
      <c r="B16" t="s">
        <v>89</v>
      </c>
      <c r="C16" t="s">
        <v>624</v>
      </c>
      <c r="D16" t="s">
        <v>1158</v>
      </c>
      <c r="E16" t="s">
        <v>624</v>
      </c>
      <c r="F16" t="s">
        <v>624</v>
      </c>
      <c r="G16" t="s">
        <v>624</v>
      </c>
      <c r="J16" t="s">
        <v>74</v>
      </c>
      <c r="K16" s="14" t="s">
        <v>87</v>
      </c>
    </row>
    <row r="17" spans="1:11" x14ac:dyDescent="0.35">
      <c r="A17" t="s">
        <v>74</v>
      </c>
      <c r="B17" t="s">
        <v>111</v>
      </c>
      <c r="C17" t="s">
        <v>624</v>
      </c>
      <c r="D17" t="s">
        <v>1158</v>
      </c>
      <c r="E17" t="s">
        <v>624</v>
      </c>
      <c r="F17" t="s">
        <v>624</v>
      </c>
      <c r="G17" t="s">
        <v>624</v>
      </c>
      <c r="J17" t="s">
        <v>74</v>
      </c>
      <c r="K17" s="14" t="s">
        <v>110</v>
      </c>
    </row>
    <row r="18" spans="1:11" x14ac:dyDescent="0.35">
      <c r="A18" t="s">
        <v>74</v>
      </c>
      <c r="B18" t="s">
        <v>90</v>
      </c>
      <c r="C18" t="s">
        <v>624</v>
      </c>
      <c r="D18" t="s">
        <v>1158</v>
      </c>
      <c r="E18" t="s">
        <v>624</v>
      </c>
      <c r="F18" t="s">
        <v>624</v>
      </c>
      <c r="G18" t="s">
        <v>624</v>
      </c>
      <c r="J18" t="s">
        <v>74</v>
      </c>
      <c r="K18" s="14" t="s">
        <v>666</v>
      </c>
    </row>
    <row r="19" spans="1:11" x14ac:dyDescent="0.35">
      <c r="A19" t="s">
        <v>74</v>
      </c>
      <c r="B19" t="s">
        <v>91</v>
      </c>
      <c r="C19" t="s">
        <v>624</v>
      </c>
      <c r="D19" t="s">
        <v>1158</v>
      </c>
      <c r="E19" t="s">
        <v>624</v>
      </c>
      <c r="F19" t="s">
        <v>624</v>
      </c>
      <c r="G19" t="s">
        <v>624</v>
      </c>
      <c r="J19" t="s">
        <v>74</v>
      </c>
      <c r="K19" s="14" t="s">
        <v>667</v>
      </c>
    </row>
    <row r="20" spans="1:11" x14ac:dyDescent="0.35">
      <c r="A20" t="s">
        <v>74</v>
      </c>
      <c r="B20" t="s">
        <v>110</v>
      </c>
      <c r="C20" t="s">
        <v>624</v>
      </c>
      <c r="D20" t="s">
        <v>1158</v>
      </c>
      <c r="E20" t="s">
        <v>624</v>
      </c>
      <c r="F20" t="s">
        <v>624</v>
      </c>
      <c r="G20" t="s">
        <v>624</v>
      </c>
      <c r="J20" t="s">
        <v>74</v>
      </c>
      <c r="K20" s="14" t="s">
        <v>110</v>
      </c>
    </row>
    <row r="21" spans="1:11" x14ac:dyDescent="0.35">
      <c r="A21" t="s">
        <v>74</v>
      </c>
      <c r="B21" t="s">
        <v>99</v>
      </c>
      <c r="C21" t="s">
        <v>624</v>
      </c>
      <c r="D21" t="s">
        <v>1158</v>
      </c>
      <c r="E21" t="s">
        <v>624</v>
      </c>
      <c r="F21" t="s">
        <v>624</v>
      </c>
      <c r="G21" t="s">
        <v>624</v>
      </c>
      <c r="J21" t="s">
        <v>74</v>
      </c>
      <c r="K21" s="14" t="s">
        <v>683</v>
      </c>
    </row>
    <row r="22" spans="1:11" x14ac:dyDescent="0.35">
      <c r="A22" t="s">
        <v>74</v>
      </c>
      <c r="B22" t="s">
        <v>119</v>
      </c>
      <c r="C22" t="s">
        <v>624</v>
      </c>
      <c r="D22" t="s">
        <v>1158</v>
      </c>
      <c r="E22" t="s">
        <v>624</v>
      </c>
      <c r="F22" t="s">
        <v>624</v>
      </c>
      <c r="G22" t="s">
        <v>624</v>
      </c>
      <c r="J22" t="s">
        <v>74</v>
      </c>
      <c r="K22" s="14" t="s">
        <v>675</v>
      </c>
    </row>
    <row r="23" spans="1:11" x14ac:dyDescent="0.35">
      <c r="A23" t="s">
        <v>74</v>
      </c>
      <c r="B23" t="s">
        <v>79</v>
      </c>
      <c r="C23" t="s">
        <v>624</v>
      </c>
      <c r="D23" t="s">
        <v>1158</v>
      </c>
      <c r="E23" t="s">
        <v>624</v>
      </c>
      <c r="F23" t="s">
        <v>624</v>
      </c>
      <c r="G23" t="s">
        <v>624</v>
      </c>
      <c r="J23" t="s">
        <v>74</v>
      </c>
      <c r="K23" s="14" t="s">
        <v>101</v>
      </c>
    </row>
    <row r="24" spans="1:11" x14ac:dyDescent="0.35">
      <c r="A24" t="s">
        <v>74</v>
      </c>
      <c r="B24" t="s">
        <v>108</v>
      </c>
      <c r="C24" t="s">
        <v>1176</v>
      </c>
      <c r="D24" t="s">
        <v>1158</v>
      </c>
      <c r="E24" t="s">
        <v>624</v>
      </c>
      <c r="F24" t="s">
        <v>624</v>
      </c>
      <c r="G24">
        <v>0.27</v>
      </c>
      <c r="J24" t="s">
        <v>74</v>
      </c>
      <c r="K24" s="14" t="s">
        <v>108</v>
      </c>
    </row>
    <row r="25" spans="1:11" x14ac:dyDescent="0.35">
      <c r="A25" t="s">
        <v>74</v>
      </c>
      <c r="B25" t="s">
        <v>92</v>
      </c>
      <c r="C25" t="s">
        <v>624</v>
      </c>
      <c r="D25" t="s">
        <v>1159</v>
      </c>
      <c r="E25">
        <v>0.75749418259798329</v>
      </c>
      <c r="F25">
        <v>2.54</v>
      </c>
      <c r="G25" t="s">
        <v>624</v>
      </c>
      <c r="J25" t="s">
        <v>74</v>
      </c>
      <c r="K25" s="14" t="s">
        <v>92</v>
      </c>
    </row>
    <row r="26" spans="1:11" x14ac:dyDescent="0.35">
      <c r="A26" t="s">
        <v>74</v>
      </c>
      <c r="B26" t="s">
        <v>80</v>
      </c>
      <c r="C26" t="s">
        <v>624</v>
      </c>
      <c r="D26" t="s">
        <v>1158</v>
      </c>
      <c r="E26" t="s">
        <v>624</v>
      </c>
      <c r="F26" t="s">
        <v>624</v>
      </c>
      <c r="G26" t="s">
        <v>624</v>
      </c>
      <c r="J26" t="s">
        <v>74</v>
      </c>
      <c r="K26" s="14" t="s">
        <v>101</v>
      </c>
    </row>
    <row r="27" spans="1:11" x14ac:dyDescent="0.35">
      <c r="A27" t="s">
        <v>74</v>
      </c>
      <c r="B27" t="s">
        <v>105</v>
      </c>
      <c r="C27" t="s">
        <v>624</v>
      </c>
      <c r="D27" t="s">
        <v>1158</v>
      </c>
      <c r="E27" t="s">
        <v>624</v>
      </c>
      <c r="F27" t="s">
        <v>624</v>
      </c>
      <c r="G27" t="s">
        <v>624</v>
      </c>
      <c r="J27" t="s">
        <v>74</v>
      </c>
      <c r="K27" s="14" t="s">
        <v>105</v>
      </c>
    </row>
    <row r="28" spans="1:11" x14ac:dyDescent="0.35">
      <c r="A28" t="s">
        <v>74</v>
      </c>
      <c r="B28" t="s">
        <v>81</v>
      </c>
      <c r="C28" t="s">
        <v>624</v>
      </c>
      <c r="D28" t="s">
        <v>1158</v>
      </c>
      <c r="E28" t="s">
        <v>624</v>
      </c>
      <c r="F28" t="s">
        <v>624</v>
      </c>
      <c r="G28" t="s">
        <v>624</v>
      </c>
      <c r="J28" t="s">
        <v>74</v>
      </c>
      <c r="K28" s="14" t="s">
        <v>101</v>
      </c>
    </row>
    <row r="29" spans="1:11" x14ac:dyDescent="0.35">
      <c r="A29" t="s">
        <v>74</v>
      </c>
      <c r="B29" t="s">
        <v>112</v>
      </c>
      <c r="C29" t="s">
        <v>624</v>
      </c>
      <c r="D29" t="s">
        <v>1158</v>
      </c>
      <c r="E29" t="s">
        <v>624</v>
      </c>
      <c r="F29" t="s">
        <v>624</v>
      </c>
      <c r="G29" t="s">
        <v>624</v>
      </c>
      <c r="J29" t="s">
        <v>74</v>
      </c>
      <c r="K29" s="14" t="s">
        <v>112</v>
      </c>
    </row>
    <row r="30" spans="1:11" x14ac:dyDescent="0.35">
      <c r="A30" t="s">
        <v>74</v>
      </c>
      <c r="B30" t="s">
        <v>101</v>
      </c>
      <c r="C30" t="s">
        <v>624</v>
      </c>
      <c r="D30" t="s">
        <v>1158</v>
      </c>
      <c r="E30" t="s">
        <v>624</v>
      </c>
      <c r="F30" t="s">
        <v>624</v>
      </c>
      <c r="G30" t="s">
        <v>624</v>
      </c>
      <c r="J30" t="s">
        <v>74</v>
      </c>
      <c r="K30" s="14" t="s">
        <v>101</v>
      </c>
    </row>
    <row r="31" spans="1:11" x14ac:dyDescent="0.35">
      <c r="A31" t="s">
        <v>74</v>
      </c>
      <c r="B31" t="s">
        <v>107</v>
      </c>
      <c r="C31" t="s">
        <v>624</v>
      </c>
      <c r="D31" t="s">
        <v>1158</v>
      </c>
      <c r="E31" t="s">
        <v>624</v>
      </c>
      <c r="F31" t="s">
        <v>624</v>
      </c>
      <c r="G31" t="s">
        <v>624</v>
      </c>
      <c r="J31" t="s">
        <v>74</v>
      </c>
      <c r="K31" s="14" t="s">
        <v>107</v>
      </c>
    </row>
    <row r="32" spans="1:11" x14ac:dyDescent="0.35">
      <c r="A32" t="s">
        <v>74</v>
      </c>
      <c r="B32" t="s">
        <v>116</v>
      </c>
      <c r="C32" t="s">
        <v>624</v>
      </c>
      <c r="D32" t="s">
        <v>1158</v>
      </c>
      <c r="E32" t="s">
        <v>624</v>
      </c>
      <c r="F32" t="s">
        <v>624</v>
      </c>
      <c r="G32" t="s">
        <v>624</v>
      </c>
      <c r="J32" t="s">
        <v>74</v>
      </c>
      <c r="K32" s="14" t="s">
        <v>92</v>
      </c>
    </row>
    <row r="33" spans="1:11" x14ac:dyDescent="0.35">
      <c r="A33" t="s">
        <v>74</v>
      </c>
      <c r="B33" t="s">
        <v>93</v>
      </c>
      <c r="C33" t="s">
        <v>624</v>
      </c>
      <c r="D33" t="s">
        <v>1158</v>
      </c>
      <c r="E33" t="s">
        <v>624</v>
      </c>
      <c r="F33" t="s">
        <v>624</v>
      </c>
      <c r="G33" t="s">
        <v>624</v>
      </c>
      <c r="J33" t="s">
        <v>74</v>
      </c>
      <c r="K33" s="14" t="s">
        <v>96</v>
      </c>
    </row>
    <row r="34" spans="1:11" x14ac:dyDescent="0.35">
      <c r="A34" t="s">
        <v>74</v>
      </c>
      <c r="B34" t="s">
        <v>94</v>
      </c>
      <c r="C34" t="s">
        <v>624</v>
      </c>
      <c r="D34" t="s">
        <v>1158</v>
      </c>
      <c r="E34" t="s">
        <v>624</v>
      </c>
      <c r="F34" t="s">
        <v>624</v>
      </c>
      <c r="G34" t="s">
        <v>624</v>
      </c>
      <c r="J34" t="s">
        <v>74</v>
      </c>
      <c r="K34" s="14" t="s">
        <v>668</v>
      </c>
    </row>
    <row r="35" spans="1:11" x14ac:dyDescent="0.35">
      <c r="A35" t="s">
        <v>74</v>
      </c>
      <c r="B35" t="s">
        <v>95</v>
      </c>
      <c r="C35" t="s">
        <v>624</v>
      </c>
      <c r="D35" t="s">
        <v>1158</v>
      </c>
      <c r="E35" t="s">
        <v>624</v>
      </c>
      <c r="F35" t="s">
        <v>624</v>
      </c>
      <c r="G35" t="s">
        <v>624</v>
      </c>
      <c r="J35" t="s">
        <v>74</v>
      </c>
      <c r="K35" s="14" t="s">
        <v>87</v>
      </c>
    </row>
    <row r="36" spans="1:11" x14ac:dyDescent="0.35">
      <c r="A36" t="s">
        <v>74</v>
      </c>
      <c r="B36" t="s">
        <v>100</v>
      </c>
      <c r="C36" t="s">
        <v>624</v>
      </c>
      <c r="D36" t="s">
        <v>1158</v>
      </c>
      <c r="E36" t="s">
        <v>624</v>
      </c>
      <c r="F36" t="s">
        <v>624</v>
      </c>
      <c r="G36" t="s">
        <v>624</v>
      </c>
      <c r="J36" t="s">
        <v>74</v>
      </c>
      <c r="K36" s="14" t="s">
        <v>193</v>
      </c>
    </row>
    <row r="37" spans="1:11" x14ac:dyDescent="0.35">
      <c r="A37" t="s">
        <v>74</v>
      </c>
      <c r="B37" t="s">
        <v>104</v>
      </c>
      <c r="C37" t="s">
        <v>624</v>
      </c>
      <c r="D37" t="s">
        <v>1158</v>
      </c>
      <c r="E37" t="s">
        <v>624</v>
      </c>
      <c r="F37" t="s">
        <v>624</v>
      </c>
      <c r="G37" t="s">
        <v>624</v>
      </c>
      <c r="J37" t="s">
        <v>74</v>
      </c>
      <c r="K37" s="14" t="s">
        <v>104</v>
      </c>
    </row>
    <row r="38" spans="1:11" x14ac:dyDescent="0.35">
      <c r="A38" t="s">
        <v>74</v>
      </c>
      <c r="B38" t="s">
        <v>96</v>
      </c>
      <c r="C38" t="s">
        <v>624</v>
      </c>
      <c r="D38" t="s">
        <v>1158</v>
      </c>
      <c r="E38" t="s">
        <v>624</v>
      </c>
      <c r="F38" t="s">
        <v>624</v>
      </c>
      <c r="G38" t="s">
        <v>624</v>
      </c>
      <c r="J38" t="s">
        <v>74</v>
      </c>
      <c r="K38" s="14" t="s">
        <v>96</v>
      </c>
    </row>
    <row r="39" spans="1:11" x14ac:dyDescent="0.35">
      <c r="A39" t="s">
        <v>74</v>
      </c>
      <c r="B39" t="s">
        <v>118</v>
      </c>
      <c r="C39" t="s">
        <v>624</v>
      </c>
      <c r="D39" t="s">
        <v>1158</v>
      </c>
      <c r="E39" t="s">
        <v>624</v>
      </c>
      <c r="F39" t="s">
        <v>624</v>
      </c>
      <c r="G39" t="s">
        <v>624</v>
      </c>
      <c r="J39" t="s">
        <v>74</v>
      </c>
      <c r="K39" s="14" t="s">
        <v>118</v>
      </c>
    </row>
    <row r="40" spans="1:11" x14ac:dyDescent="0.35">
      <c r="A40" t="s">
        <v>74</v>
      </c>
      <c r="B40" t="s">
        <v>106</v>
      </c>
      <c r="C40" t="s">
        <v>624</v>
      </c>
      <c r="D40" t="s">
        <v>1158</v>
      </c>
      <c r="E40" t="s">
        <v>624</v>
      </c>
      <c r="F40" t="s">
        <v>624</v>
      </c>
      <c r="G40" t="s">
        <v>624</v>
      </c>
      <c r="J40" t="s">
        <v>74</v>
      </c>
      <c r="K40" s="14" t="s">
        <v>106</v>
      </c>
    </row>
    <row r="41" spans="1:11" x14ac:dyDescent="0.35">
      <c r="A41" t="s">
        <v>74</v>
      </c>
      <c r="B41" t="s">
        <v>114</v>
      </c>
      <c r="C41" t="s">
        <v>624</v>
      </c>
      <c r="D41" t="s">
        <v>1158</v>
      </c>
      <c r="E41" t="s">
        <v>624</v>
      </c>
      <c r="F41" t="s">
        <v>624</v>
      </c>
      <c r="G41" t="s">
        <v>624</v>
      </c>
      <c r="J41" t="s">
        <v>74</v>
      </c>
      <c r="K41" s="14" t="s">
        <v>112</v>
      </c>
    </row>
    <row r="42" spans="1:11" x14ac:dyDescent="0.35">
      <c r="A42" t="s">
        <v>74</v>
      </c>
      <c r="B42" t="s">
        <v>109</v>
      </c>
      <c r="C42" t="s">
        <v>624</v>
      </c>
      <c r="D42" t="s">
        <v>1158</v>
      </c>
      <c r="E42" t="s">
        <v>624</v>
      </c>
      <c r="F42" t="s">
        <v>624</v>
      </c>
      <c r="G42" t="s">
        <v>624</v>
      </c>
      <c r="J42" t="s">
        <v>74</v>
      </c>
      <c r="K42" s="14" t="s">
        <v>109</v>
      </c>
    </row>
    <row r="43" spans="1:11" x14ac:dyDescent="0.35">
      <c r="A43" t="s">
        <v>74</v>
      </c>
      <c r="B43" t="s">
        <v>117</v>
      </c>
      <c r="C43" t="s">
        <v>624</v>
      </c>
      <c r="D43" t="s">
        <v>1158</v>
      </c>
      <c r="E43" t="s">
        <v>624</v>
      </c>
      <c r="F43" t="s">
        <v>624</v>
      </c>
      <c r="G43" t="s">
        <v>624</v>
      </c>
      <c r="J43" t="s">
        <v>74</v>
      </c>
      <c r="K43" s="14" t="s">
        <v>92</v>
      </c>
    </row>
    <row r="44" spans="1:11" x14ac:dyDescent="0.35">
      <c r="A44" t="s">
        <v>2</v>
      </c>
      <c r="B44" t="s">
        <v>7</v>
      </c>
      <c r="C44" t="s">
        <v>624</v>
      </c>
      <c r="D44" t="s">
        <v>1158</v>
      </c>
      <c r="E44" t="s">
        <v>624</v>
      </c>
      <c r="F44" t="s">
        <v>624</v>
      </c>
      <c r="G44" t="s">
        <v>624</v>
      </c>
      <c r="J44" t="s">
        <v>2</v>
      </c>
      <c r="K44" s="14" t="s">
        <v>4</v>
      </c>
    </row>
    <row r="45" spans="1:11" x14ac:dyDescent="0.35">
      <c r="A45" t="s">
        <v>2</v>
      </c>
      <c r="B45" t="s">
        <v>3</v>
      </c>
      <c r="C45" t="s">
        <v>624</v>
      </c>
      <c r="D45" t="s">
        <v>1158</v>
      </c>
      <c r="E45" t="s">
        <v>624</v>
      </c>
      <c r="F45" t="s">
        <v>624</v>
      </c>
      <c r="G45" t="s">
        <v>624</v>
      </c>
      <c r="J45" t="s">
        <v>2</v>
      </c>
      <c r="K45" s="14" t="s">
        <v>4</v>
      </c>
    </row>
    <row r="46" spans="1:11" x14ac:dyDescent="0.35">
      <c r="A46" t="s">
        <v>2</v>
      </c>
      <c r="B46" t="s">
        <v>4</v>
      </c>
      <c r="C46" t="s">
        <v>624</v>
      </c>
      <c r="D46" t="s">
        <v>1159</v>
      </c>
      <c r="E46">
        <v>0.68958619347677463</v>
      </c>
      <c r="F46">
        <v>53.707000000000001</v>
      </c>
      <c r="G46" t="s">
        <v>624</v>
      </c>
      <c r="J46" t="s">
        <v>2</v>
      </c>
      <c r="K46" s="14" t="s">
        <v>4</v>
      </c>
    </row>
    <row r="47" spans="1:11" x14ac:dyDescent="0.35">
      <c r="A47" t="s">
        <v>2</v>
      </c>
      <c r="B47" t="s">
        <v>5</v>
      </c>
      <c r="C47" t="s">
        <v>624</v>
      </c>
      <c r="D47" t="s">
        <v>1158</v>
      </c>
      <c r="E47" t="s">
        <v>624</v>
      </c>
      <c r="F47" t="s">
        <v>624</v>
      </c>
      <c r="G47" t="s">
        <v>624</v>
      </c>
      <c r="J47" t="s">
        <v>2</v>
      </c>
      <c r="K47" s="14" t="s">
        <v>4</v>
      </c>
    </row>
    <row r="48" spans="1:11" x14ac:dyDescent="0.35">
      <c r="A48" t="s">
        <v>8</v>
      </c>
      <c r="B48" t="s">
        <v>9</v>
      </c>
      <c r="C48" t="s">
        <v>624</v>
      </c>
      <c r="D48" t="s">
        <v>1158</v>
      </c>
      <c r="E48" t="s">
        <v>624</v>
      </c>
      <c r="F48" t="s">
        <v>624</v>
      </c>
      <c r="G48" t="s">
        <v>624</v>
      </c>
      <c r="J48" t="s">
        <v>8</v>
      </c>
      <c r="K48" s="14" t="s">
        <v>9</v>
      </c>
    </row>
    <row r="49" spans="1:11" x14ac:dyDescent="0.35">
      <c r="A49" t="s">
        <v>10</v>
      </c>
      <c r="B49" t="s">
        <v>11</v>
      </c>
      <c r="C49" t="s">
        <v>624</v>
      </c>
      <c r="D49" t="s">
        <v>1158</v>
      </c>
      <c r="E49" t="s">
        <v>624</v>
      </c>
      <c r="F49" t="s">
        <v>624</v>
      </c>
      <c r="G49" t="s">
        <v>624</v>
      </c>
      <c r="J49" t="s">
        <v>10</v>
      </c>
      <c r="K49" s="14" t="s">
        <v>11</v>
      </c>
    </row>
    <row r="50" spans="1:11" x14ac:dyDescent="0.35">
      <c r="A50" t="s">
        <v>10</v>
      </c>
      <c r="B50" t="s">
        <v>12</v>
      </c>
      <c r="C50" t="s">
        <v>624</v>
      </c>
      <c r="D50" t="s">
        <v>1158</v>
      </c>
      <c r="E50" t="s">
        <v>624</v>
      </c>
      <c r="F50" t="s">
        <v>624</v>
      </c>
      <c r="G50" t="s">
        <v>624</v>
      </c>
      <c r="J50" t="s">
        <v>10</v>
      </c>
      <c r="K50" s="14" t="s">
        <v>11</v>
      </c>
    </row>
    <row r="51" spans="1:11" x14ac:dyDescent="0.35">
      <c r="A51" t="s">
        <v>10</v>
      </c>
      <c r="B51" t="s">
        <v>13</v>
      </c>
      <c r="C51" t="s">
        <v>624</v>
      </c>
      <c r="D51" t="s">
        <v>1158</v>
      </c>
      <c r="E51" t="s">
        <v>624</v>
      </c>
      <c r="F51" t="s">
        <v>624</v>
      </c>
      <c r="G51" t="s">
        <v>624</v>
      </c>
      <c r="J51" t="s">
        <v>10</v>
      </c>
      <c r="K51" s="14" t="s">
        <v>11</v>
      </c>
    </row>
    <row r="52" spans="1:11" x14ac:dyDescent="0.35">
      <c r="A52" t="s">
        <v>14</v>
      </c>
      <c r="B52" t="s">
        <v>15</v>
      </c>
      <c r="C52" t="s">
        <v>624</v>
      </c>
      <c r="D52" t="s">
        <v>1158</v>
      </c>
      <c r="E52" t="s">
        <v>624</v>
      </c>
      <c r="F52" t="s">
        <v>624</v>
      </c>
      <c r="G52" t="s">
        <v>624</v>
      </c>
      <c r="J52" t="s">
        <v>14</v>
      </c>
      <c r="K52" s="14" t="s">
        <v>15</v>
      </c>
    </row>
    <row r="53" spans="1:11" x14ac:dyDescent="0.35">
      <c r="A53" t="s">
        <v>16</v>
      </c>
      <c r="B53" t="s">
        <v>17</v>
      </c>
      <c r="C53" t="s">
        <v>624</v>
      </c>
      <c r="D53" t="s">
        <v>1158</v>
      </c>
      <c r="E53" t="s">
        <v>624</v>
      </c>
      <c r="F53" t="s">
        <v>624</v>
      </c>
      <c r="G53" t="s">
        <v>624</v>
      </c>
      <c r="J53" t="s">
        <v>16</v>
      </c>
      <c r="K53" s="14" t="s">
        <v>17</v>
      </c>
    </row>
    <row r="54" spans="1:11" x14ac:dyDescent="0.35">
      <c r="A54" t="s">
        <v>18</v>
      </c>
      <c r="B54" t="s">
        <v>19</v>
      </c>
      <c r="C54" t="s">
        <v>624</v>
      </c>
      <c r="D54" t="s">
        <v>1158</v>
      </c>
      <c r="E54" t="s">
        <v>624</v>
      </c>
      <c r="F54" t="s">
        <v>624</v>
      </c>
      <c r="G54" t="s">
        <v>624</v>
      </c>
      <c r="J54" t="s">
        <v>18</v>
      </c>
      <c r="K54" s="14" t="s">
        <v>19</v>
      </c>
    </row>
    <row r="55" spans="1:11" x14ac:dyDescent="0.35">
      <c r="A55" t="s">
        <v>569</v>
      </c>
      <c r="B55" t="s">
        <v>570</v>
      </c>
      <c r="C55" t="s">
        <v>624</v>
      </c>
      <c r="D55" t="s">
        <v>1159</v>
      </c>
      <c r="E55">
        <v>0.61606375909837996</v>
      </c>
      <c r="F55">
        <v>50</v>
      </c>
      <c r="G55" t="s">
        <v>624</v>
      </c>
      <c r="J55" t="s">
        <v>569</v>
      </c>
      <c r="K55" s="14" t="s">
        <v>570</v>
      </c>
    </row>
    <row r="56" spans="1:11" x14ac:dyDescent="0.35">
      <c r="A56" t="s">
        <v>20</v>
      </c>
      <c r="B56" t="s">
        <v>21</v>
      </c>
      <c r="C56" t="s">
        <v>624</v>
      </c>
      <c r="D56" t="s">
        <v>1158</v>
      </c>
      <c r="E56" t="s">
        <v>624</v>
      </c>
      <c r="F56" t="s">
        <v>624</v>
      </c>
      <c r="G56" t="s">
        <v>624</v>
      </c>
      <c r="J56" t="s">
        <v>20</v>
      </c>
      <c r="K56" s="14" t="s">
        <v>22</v>
      </c>
    </row>
    <row r="57" spans="1:11" x14ac:dyDescent="0.35">
      <c r="A57" t="s">
        <v>20</v>
      </c>
      <c r="B57" t="s">
        <v>22</v>
      </c>
      <c r="C57" t="s">
        <v>624</v>
      </c>
      <c r="D57" t="s">
        <v>1159</v>
      </c>
      <c r="E57">
        <v>0.52827296760306874</v>
      </c>
      <c r="F57">
        <v>34.58</v>
      </c>
      <c r="G57" t="s">
        <v>624</v>
      </c>
      <c r="J57" t="s">
        <v>20</v>
      </c>
      <c r="K57" s="14" t="s">
        <v>22</v>
      </c>
    </row>
    <row r="58" spans="1:11" x14ac:dyDescent="0.35">
      <c r="A58" t="s">
        <v>20</v>
      </c>
      <c r="B58" t="s">
        <v>23</v>
      </c>
      <c r="C58" t="s">
        <v>624</v>
      </c>
      <c r="D58" t="s">
        <v>1158</v>
      </c>
      <c r="E58" t="s">
        <v>624</v>
      </c>
      <c r="F58" t="s">
        <v>624</v>
      </c>
      <c r="G58" t="s">
        <v>624</v>
      </c>
      <c r="J58" t="s">
        <v>20</v>
      </c>
      <c r="K58" s="14" t="s">
        <v>22</v>
      </c>
    </row>
    <row r="59" spans="1:11" x14ac:dyDescent="0.35">
      <c r="A59" t="s">
        <v>20</v>
      </c>
      <c r="B59" t="s">
        <v>24</v>
      </c>
      <c r="C59" t="s">
        <v>624</v>
      </c>
      <c r="D59" t="s">
        <v>1158</v>
      </c>
      <c r="E59" t="s">
        <v>624</v>
      </c>
      <c r="F59" t="s">
        <v>624</v>
      </c>
      <c r="G59" t="s">
        <v>624</v>
      </c>
      <c r="J59" t="s">
        <v>20</v>
      </c>
      <c r="K59" s="14" t="s">
        <v>22</v>
      </c>
    </row>
    <row r="60" spans="1:11" x14ac:dyDescent="0.35">
      <c r="A60" t="s">
        <v>25</v>
      </c>
      <c r="B60" t="s">
        <v>26</v>
      </c>
      <c r="C60" t="s">
        <v>624</v>
      </c>
      <c r="D60" t="s">
        <v>1158</v>
      </c>
      <c r="E60" t="s">
        <v>624</v>
      </c>
      <c r="F60" t="s">
        <v>624</v>
      </c>
      <c r="G60" t="s">
        <v>624</v>
      </c>
      <c r="J60" t="s">
        <v>25</v>
      </c>
      <c r="K60" s="14" t="s">
        <v>26</v>
      </c>
    </row>
    <row r="61" spans="1:11" x14ac:dyDescent="0.35">
      <c r="A61" t="s">
        <v>25</v>
      </c>
      <c r="B61" t="s">
        <v>27</v>
      </c>
      <c r="C61" t="s">
        <v>624</v>
      </c>
      <c r="D61" t="s">
        <v>1158</v>
      </c>
      <c r="E61" t="s">
        <v>624</v>
      </c>
      <c r="F61" t="s">
        <v>624</v>
      </c>
      <c r="G61" t="s">
        <v>624</v>
      </c>
      <c r="J61" t="s">
        <v>25</v>
      </c>
      <c r="K61" s="14" t="s">
        <v>26</v>
      </c>
    </row>
    <row r="62" spans="1:11" x14ac:dyDescent="0.35">
      <c r="A62" t="s">
        <v>28</v>
      </c>
      <c r="B62" t="s">
        <v>29</v>
      </c>
      <c r="C62" t="s">
        <v>624</v>
      </c>
      <c r="D62" t="s">
        <v>1159</v>
      </c>
      <c r="E62">
        <v>0.6650470238769477</v>
      </c>
      <c r="F62">
        <v>31.3</v>
      </c>
      <c r="G62" t="s">
        <v>624</v>
      </c>
      <c r="J62" t="s">
        <v>28</v>
      </c>
      <c r="K62" s="14" t="s">
        <v>29</v>
      </c>
    </row>
    <row r="63" spans="1:11" x14ac:dyDescent="0.35">
      <c r="A63" t="s">
        <v>28</v>
      </c>
      <c r="B63" t="s">
        <v>30</v>
      </c>
      <c r="C63" t="s">
        <v>624</v>
      </c>
      <c r="D63" t="s">
        <v>1158</v>
      </c>
      <c r="E63" t="s">
        <v>624</v>
      </c>
      <c r="F63" t="s">
        <v>624</v>
      </c>
      <c r="G63" t="s">
        <v>624</v>
      </c>
      <c r="J63" t="s">
        <v>28</v>
      </c>
      <c r="K63" s="14" t="s">
        <v>29</v>
      </c>
    </row>
    <row r="64" spans="1:11" x14ac:dyDescent="0.35">
      <c r="A64" t="s">
        <v>28</v>
      </c>
      <c r="B64" t="s">
        <v>31</v>
      </c>
      <c r="C64" t="s">
        <v>624</v>
      </c>
      <c r="D64" t="s">
        <v>1158</v>
      </c>
      <c r="E64" t="s">
        <v>624</v>
      </c>
      <c r="F64" t="s">
        <v>624</v>
      </c>
      <c r="G64" t="s">
        <v>624</v>
      </c>
      <c r="J64" t="s">
        <v>28</v>
      </c>
      <c r="K64" s="14" t="s">
        <v>29</v>
      </c>
    </row>
    <row r="65" spans="1:11" x14ac:dyDescent="0.35">
      <c r="A65" t="s">
        <v>32</v>
      </c>
      <c r="B65" t="s">
        <v>33</v>
      </c>
      <c r="C65" t="s">
        <v>1160</v>
      </c>
      <c r="D65" t="s">
        <v>1159</v>
      </c>
      <c r="E65">
        <v>0.54587698445880561</v>
      </c>
      <c r="F65">
        <v>184.43</v>
      </c>
      <c r="G65">
        <v>2.9470000000000001</v>
      </c>
      <c r="J65" t="s">
        <v>32</v>
      </c>
      <c r="K65" s="14" t="s">
        <v>33</v>
      </c>
    </row>
    <row r="66" spans="1:11" x14ac:dyDescent="0.35">
      <c r="A66" t="s">
        <v>32</v>
      </c>
      <c r="B66" t="s">
        <v>34</v>
      </c>
      <c r="C66" t="s">
        <v>1160</v>
      </c>
      <c r="D66" t="s">
        <v>1159</v>
      </c>
      <c r="E66">
        <v>0.50315346038114339</v>
      </c>
      <c r="F66">
        <v>7.97</v>
      </c>
      <c r="G66" t="s">
        <v>624</v>
      </c>
      <c r="J66" t="s">
        <v>32</v>
      </c>
      <c r="K66" s="14" t="s">
        <v>33</v>
      </c>
    </row>
    <row r="67" spans="1:11" x14ac:dyDescent="0.35">
      <c r="A67" t="s">
        <v>571</v>
      </c>
      <c r="B67" t="s">
        <v>572</v>
      </c>
      <c r="C67" t="s">
        <v>1175</v>
      </c>
      <c r="D67" t="s">
        <v>1158</v>
      </c>
      <c r="E67" t="s">
        <v>624</v>
      </c>
      <c r="F67" t="s">
        <v>624</v>
      </c>
      <c r="G67" t="s">
        <v>624</v>
      </c>
      <c r="J67" t="s">
        <v>571</v>
      </c>
      <c r="K67" s="14" t="s">
        <v>572</v>
      </c>
    </row>
    <row r="68" spans="1:11" x14ac:dyDescent="0.35">
      <c r="A68" t="s">
        <v>37</v>
      </c>
      <c r="B68" t="s">
        <v>38</v>
      </c>
      <c r="C68" t="s">
        <v>1161</v>
      </c>
      <c r="D68" t="s">
        <v>1158</v>
      </c>
      <c r="E68" t="s">
        <v>624</v>
      </c>
      <c r="F68" t="s">
        <v>624</v>
      </c>
      <c r="G68" t="s">
        <v>624</v>
      </c>
      <c r="J68" t="s">
        <v>37</v>
      </c>
      <c r="K68" s="14" t="s">
        <v>39</v>
      </c>
    </row>
    <row r="69" spans="1:11" x14ac:dyDescent="0.35">
      <c r="A69" t="s">
        <v>37</v>
      </c>
      <c r="B69" t="s">
        <v>39</v>
      </c>
      <c r="C69" t="s">
        <v>1161</v>
      </c>
      <c r="D69" t="s">
        <v>1159</v>
      </c>
      <c r="E69">
        <v>0.65084942862354722</v>
      </c>
      <c r="F69">
        <v>73.995000000000005</v>
      </c>
      <c r="G69" t="s">
        <v>624</v>
      </c>
      <c r="J69" t="s">
        <v>37</v>
      </c>
      <c r="K69" s="14" t="s">
        <v>39</v>
      </c>
    </row>
    <row r="70" spans="1:11" x14ac:dyDescent="0.35">
      <c r="A70" t="s">
        <v>40</v>
      </c>
      <c r="B70" t="s">
        <v>41</v>
      </c>
      <c r="C70" t="s">
        <v>624</v>
      </c>
      <c r="D70" t="s">
        <v>1158</v>
      </c>
      <c r="E70" t="s">
        <v>624</v>
      </c>
      <c r="F70" t="s">
        <v>624</v>
      </c>
      <c r="G70" t="s">
        <v>624</v>
      </c>
      <c r="J70" t="s">
        <v>40</v>
      </c>
      <c r="K70" s="14" t="s">
        <v>630</v>
      </c>
    </row>
    <row r="71" spans="1:11" x14ac:dyDescent="0.35">
      <c r="A71" t="s">
        <v>40</v>
      </c>
      <c r="B71" t="s">
        <v>42</v>
      </c>
      <c r="C71" t="s">
        <v>624</v>
      </c>
      <c r="D71" t="s">
        <v>1158</v>
      </c>
      <c r="E71" t="s">
        <v>624</v>
      </c>
      <c r="F71" t="s">
        <v>624</v>
      </c>
      <c r="G71" t="s">
        <v>624</v>
      </c>
      <c r="J71" t="s">
        <v>40</v>
      </c>
      <c r="K71" s="14" t="s">
        <v>630</v>
      </c>
    </row>
    <row r="72" spans="1:11" x14ac:dyDescent="0.35">
      <c r="A72" t="s">
        <v>51</v>
      </c>
      <c r="B72" t="s">
        <v>52</v>
      </c>
      <c r="C72" t="s">
        <v>624</v>
      </c>
      <c r="D72" t="s">
        <v>1158</v>
      </c>
      <c r="E72" t="s">
        <v>624</v>
      </c>
      <c r="F72" t="s">
        <v>624</v>
      </c>
      <c r="G72" t="s">
        <v>624</v>
      </c>
      <c r="J72" t="s">
        <v>51</v>
      </c>
      <c r="K72" s="14" t="s">
        <v>632</v>
      </c>
    </row>
    <row r="73" spans="1:11" ht="29" x14ac:dyDescent="0.35">
      <c r="A73" t="s">
        <v>51</v>
      </c>
      <c r="B73" t="s">
        <v>57</v>
      </c>
      <c r="C73" t="s">
        <v>624</v>
      </c>
      <c r="D73" t="s">
        <v>1159</v>
      </c>
      <c r="E73">
        <v>0.59106482907299041</v>
      </c>
      <c r="F73">
        <v>128.6</v>
      </c>
      <c r="G73" t="s">
        <v>624</v>
      </c>
      <c r="J73" t="s">
        <v>51</v>
      </c>
      <c r="K73" s="14" t="s">
        <v>685</v>
      </c>
    </row>
    <row r="74" spans="1:11" x14ac:dyDescent="0.35">
      <c r="A74" t="s">
        <v>51</v>
      </c>
      <c r="B74" t="s">
        <v>59</v>
      </c>
      <c r="C74" t="s">
        <v>624</v>
      </c>
      <c r="D74" t="s">
        <v>1158</v>
      </c>
      <c r="E74" t="s">
        <v>624</v>
      </c>
      <c r="F74" t="s">
        <v>624</v>
      </c>
      <c r="G74" t="s">
        <v>624</v>
      </c>
      <c r="J74" t="s">
        <v>51</v>
      </c>
      <c r="K74" s="14" t="s">
        <v>692</v>
      </c>
    </row>
    <row r="75" spans="1:11" x14ac:dyDescent="0.35">
      <c r="A75" t="s">
        <v>51</v>
      </c>
      <c r="B75" t="s">
        <v>64</v>
      </c>
      <c r="C75" t="s">
        <v>624</v>
      </c>
      <c r="D75" t="s">
        <v>1158</v>
      </c>
      <c r="E75" t="s">
        <v>624</v>
      </c>
      <c r="F75" t="s">
        <v>624</v>
      </c>
      <c r="G75" t="s">
        <v>624</v>
      </c>
      <c r="J75" t="s">
        <v>51</v>
      </c>
      <c r="K75" s="14" t="s">
        <v>634</v>
      </c>
    </row>
    <row r="76" spans="1:11" x14ac:dyDescent="0.35">
      <c r="A76" t="s">
        <v>51</v>
      </c>
      <c r="B76" t="s">
        <v>53</v>
      </c>
      <c r="C76" t="s">
        <v>624</v>
      </c>
      <c r="D76" t="s">
        <v>1159</v>
      </c>
      <c r="E76">
        <v>0.60434207515620886</v>
      </c>
      <c r="F76">
        <v>11.1</v>
      </c>
      <c r="G76" t="s">
        <v>624</v>
      </c>
      <c r="J76" t="s">
        <v>51</v>
      </c>
      <c r="K76" s="14" t="s">
        <v>634</v>
      </c>
    </row>
    <row r="77" spans="1:11" x14ac:dyDescent="0.35">
      <c r="A77" t="s">
        <v>51</v>
      </c>
      <c r="B77" t="s">
        <v>58</v>
      </c>
      <c r="C77" t="s">
        <v>624</v>
      </c>
      <c r="D77" t="s">
        <v>1159</v>
      </c>
      <c r="E77">
        <v>0.58141078431372539</v>
      </c>
      <c r="F77">
        <v>25.4</v>
      </c>
      <c r="G77" t="s">
        <v>624</v>
      </c>
      <c r="J77" t="s">
        <v>51</v>
      </c>
      <c r="K77" s="14" t="s">
        <v>634</v>
      </c>
    </row>
    <row r="78" spans="1:11" x14ac:dyDescent="0.35">
      <c r="A78" t="s">
        <v>51</v>
      </c>
      <c r="B78" t="s">
        <v>61</v>
      </c>
      <c r="C78" t="s">
        <v>624</v>
      </c>
      <c r="D78" t="s">
        <v>1158</v>
      </c>
      <c r="E78" t="s">
        <v>624</v>
      </c>
      <c r="F78" t="s">
        <v>624</v>
      </c>
      <c r="G78" t="s">
        <v>624</v>
      </c>
      <c r="J78" t="s">
        <v>51</v>
      </c>
      <c r="K78" s="14" t="s">
        <v>695</v>
      </c>
    </row>
    <row r="79" spans="1:11" x14ac:dyDescent="0.35">
      <c r="A79" t="s">
        <v>51</v>
      </c>
      <c r="B79" t="s">
        <v>54</v>
      </c>
      <c r="C79" t="s">
        <v>624</v>
      </c>
      <c r="D79" t="s">
        <v>1158</v>
      </c>
      <c r="E79" t="s">
        <v>624</v>
      </c>
      <c r="F79" t="s">
        <v>624</v>
      </c>
      <c r="G79" t="s">
        <v>624</v>
      </c>
      <c r="J79" t="s">
        <v>51</v>
      </c>
      <c r="K79" s="14" t="s">
        <v>635</v>
      </c>
    </row>
    <row r="80" spans="1:11" x14ac:dyDescent="0.35">
      <c r="A80" t="s">
        <v>51</v>
      </c>
      <c r="B80" t="s">
        <v>60</v>
      </c>
      <c r="C80" t="s">
        <v>624</v>
      </c>
      <c r="D80" t="s">
        <v>1158</v>
      </c>
      <c r="E80" t="s">
        <v>624</v>
      </c>
      <c r="F80" t="s">
        <v>624</v>
      </c>
      <c r="G80" t="s">
        <v>624</v>
      </c>
      <c r="J80" t="s">
        <v>51</v>
      </c>
      <c r="K80" s="14" t="s">
        <v>635</v>
      </c>
    </row>
    <row r="81" spans="1:11" x14ac:dyDescent="0.35">
      <c r="A81" t="s">
        <v>51</v>
      </c>
      <c r="B81" t="s">
        <v>55</v>
      </c>
      <c r="C81" t="s">
        <v>624</v>
      </c>
      <c r="D81" t="s">
        <v>1158</v>
      </c>
      <c r="E81" t="s">
        <v>624</v>
      </c>
      <c r="F81" t="s">
        <v>624</v>
      </c>
      <c r="G81" t="s">
        <v>624</v>
      </c>
      <c r="J81" t="s">
        <v>51</v>
      </c>
      <c r="K81" s="14" t="s">
        <v>55</v>
      </c>
    </row>
    <row r="82" spans="1:11" x14ac:dyDescent="0.35">
      <c r="A82" t="s">
        <v>66</v>
      </c>
      <c r="B82" t="s">
        <v>67</v>
      </c>
      <c r="C82" t="s">
        <v>624</v>
      </c>
      <c r="D82" t="s">
        <v>1159</v>
      </c>
      <c r="E82">
        <v>0.76850899742930578</v>
      </c>
      <c r="F82">
        <v>12.1</v>
      </c>
      <c r="G82" t="s">
        <v>624</v>
      </c>
      <c r="J82" t="s">
        <v>66</v>
      </c>
      <c r="K82" s="14" t="s">
        <v>67</v>
      </c>
    </row>
    <row r="83" spans="1:11" x14ac:dyDescent="0.35">
      <c r="A83" t="s">
        <v>66</v>
      </c>
      <c r="B83" t="s">
        <v>68</v>
      </c>
      <c r="C83" t="s">
        <v>624</v>
      </c>
      <c r="D83" t="s">
        <v>1158</v>
      </c>
      <c r="E83" t="s">
        <v>624</v>
      </c>
      <c r="F83" t="s">
        <v>624</v>
      </c>
      <c r="G83" t="s">
        <v>624</v>
      </c>
      <c r="J83" t="s">
        <v>66</v>
      </c>
      <c r="K83" s="14" t="s">
        <v>67</v>
      </c>
    </row>
    <row r="84" spans="1:11" x14ac:dyDescent="0.35">
      <c r="A84" t="s">
        <v>66</v>
      </c>
      <c r="B84" t="s">
        <v>69</v>
      </c>
      <c r="C84" t="s">
        <v>624</v>
      </c>
      <c r="D84" t="s">
        <v>1158</v>
      </c>
      <c r="E84" t="s">
        <v>624</v>
      </c>
      <c r="F84" t="s">
        <v>624</v>
      </c>
      <c r="G84" t="s">
        <v>624</v>
      </c>
      <c r="J84" t="s">
        <v>66</v>
      </c>
      <c r="K84" s="14" t="s">
        <v>67</v>
      </c>
    </row>
    <row r="85" spans="1:11" x14ac:dyDescent="0.35">
      <c r="A85" t="s">
        <v>70</v>
      </c>
      <c r="B85" t="s">
        <v>71</v>
      </c>
      <c r="C85" t="s">
        <v>624</v>
      </c>
      <c r="D85" t="s">
        <v>1159</v>
      </c>
      <c r="E85">
        <v>0.98558861029607903</v>
      </c>
      <c r="F85">
        <v>0.17</v>
      </c>
      <c r="G85" t="s">
        <v>624</v>
      </c>
      <c r="J85" t="s">
        <v>70</v>
      </c>
      <c r="K85" s="14" t="s">
        <v>71</v>
      </c>
    </row>
    <row r="86" spans="1:11" x14ac:dyDescent="0.35">
      <c r="A86" t="s">
        <v>72</v>
      </c>
      <c r="B86" t="s">
        <v>73</v>
      </c>
      <c r="C86" t="s">
        <v>624</v>
      </c>
      <c r="D86" t="s">
        <v>1159</v>
      </c>
      <c r="E86">
        <v>0.6778304032492023</v>
      </c>
      <c r="F86">
        <v>53.1</v>
      </c>
      <c r="G86" t="s">
        <v>624</v>
      </c>
      <c r="J86" t="s">
        <v>72</v>
      </c>
      <c r="K86" s="14" t="s">
        <v>73</v>
      </c>
    </row>
    <row r="87" spans="1:11" x14ac:dyDescent="0.35">
      <c r="A87" t="s">
        <v>120</v>
      </c>
      <c r="B87" t="s">
        <v>121</v>
      </c>
      <c r="C87" t="s">
        <v>624</v>
      </c>
      <c r="D87" t="s">
        <v>1159</v>
      </c>
      <c r="E87">
        <v>0.55255902856597683</v>
      </c>
      <c r="F87">
        <v>142.52099999999999</v>
      </c>
      <c r="G87" t="s">
        <v>624</v>
      </c>
      <c r="J87" t="s">
        <v>120</v>
      </c>
      <c r="K87" s="14" t="s">
        <v>638</v>
      </c>
    </row>
    <row r="88" spans="1:11" x14ac:dyDescent="0.35">
      <c r="A88" t="s">
        <v>120</v>
      </c>
      <c r="B88" t="s">
        <v>122</v>
      </c>
      <c r="C88" t="s">
        <v>624</v>
      </c>
      <c r="D88" t="s">
        <v>1158</v>
      </c>
      <c r="E88" t="s">
        <v>624</v>
      </c>
      <c r="F88" t="s">
        <v>624</v>
      </c>
      <c r="G88" t="s">
        <v>624</v>
      </c>
      <c r="J88" t="s">
        <v>120</v>
      </c>
      <c r="K88" s="14" t="s">
        <v>638</v>
      </c>
    </row>
    <row r="89" spans="1:11" x14ac:dyDescent="0.35">
      <c r="A89" t="s">
        <v>120</v>
      </c>
      <c r="B89" t="s">
        <v>123</v>
      </c>
      <c r="C89" t="s">
        <v>624</v>
      </c>
      <c r="D89" t="s">
        <v>1158</v>
      </c>
      <c r="E89" t="s">
        <v>624</v>
      </c>
      <c r="F89" t="s">
        <v>624</v>
      </c>
      <c r="G89" t="s">
        <v>624</v>
      </c>
      <c r="J89" t="s">
        <v>120</v>
      </c>
      <c r="K89" s="14" t="s">
        <v>638</v>
      </c>
    </row>
    <row r="90" spans="1:11" x14ac:dyDescent="0.35">
      <c r="A90" t="s">
        <v>128</v>
      </c>
      <c r="B90" t="s">
        <v>129</v>
      </c>
      <c r="C90" t="s">
        <v>624</v>
      </c>
      <c r="D90" t="s">
        <v>1158</v>
      </c>
      <c r="E90" t="s">
        <v>624</v>
      </c>
      <c r="F90" t="s">
        <v>624</v>
      </c>
      <c r="G90" t="s">
        <v>624</v>
      </c>
      <c r="J90" t="s">
        <v>128</v>
      </c>
      <c r="K90" s="14" t="s">
        <v>129</v>
      </c>
    </row>
    <row r="91" spans="1:11" x14ac:dyDescent="0.35">
      <c r="A91" t="s">
        <v>128</v>
      </c>
      <c r="B91" t="s">
        <v>130</v>
      </c>
      <c r="C91" t="s">
        <v>624</v>
      </c>
      <c r="D91" t="s">
        <v>1158</v>
      </c>
      <c r="E91" t="s">
        <v>624</v>
      </c>
      <c r="F91" t="s">
        <v>624</v>
      </c>
      <c r="G91" t="s">
        <v>624</v>
      </c>
      <c r="J91" t="s">
        <v>128</v>
      </c>
      <c r="K91" s="14" t="s">
        <v>129</v>
      </c>
    </row>
    <row r="92" spans="1:11" x14ac:dyDescent="0.35">
      <c r="A92" t="s">
        <v>128</v>
      </c>
      <c r="B92" t="s">
        <v>131</v>
      </c>
      <c r="C92" t="s">
        <v>624</v>
      </c>
      <c r="D92" t="s">
        <v>1158</v>
      </c>
      <c r="E92" t="s">
        <v>624</v>
      </c>
      <c r="F92" t="s">
        <v>624</v>
      </c>
      <c r="G92" t="s">
        <v>624</v>
      </c>
      <c r="J92" t="s">
        <v>128</v>
      </c>
      <c r="K92" s="14" t="s">
        <v>129</v>
      </c>
    </row>
    <row r="93" spans="1:11" x14ac:dyDescent="0.35">
      <c r="A93" t="s">
        <v>132</v>
      </c>
      <c r="B93" t="s">
        <v>133</v>
      </c>
      <c r="C93" t="s">
        <v>624</v>
      </c>
      <c r="D93" t="s">
        <v>1158</v>
      </c>
      <c r="E93" t="s">
        <v>624</v>
      </c>
      <c r="F93" t="s">
        <v>624</v>
      </c>
      <c r="G93" t="s">
        <v>624</v>
      </c>
      <c r="J93" t="s">
        <v>132</v>
      </c>
      <c r="K93" s="14" t="s">
        <v>134</v>
      </c>
    </row>
    <row r="94" spans="1:11" x14ac:dyDescent="0.35">
      <c r="A94" t="s">
        <v>132</v>
      </c>
      <c r="B94" t="s">
        <v>134</v>
      </c>
      <c r="C94" t="s">
        <v>1162</v>
      </c>
      <c r="D94" t="s">
        <v>1159</v>
      </c>
      <c r="E94">
        <v>0.66090877763008904</v>
      </c>
      <c r="F94">
        <v>59.39</v>
      </c>
      <c r="G94">
        <v>8.99</v>
      </c>
      <c r="J94" t="s">
        <v>132</v>
      </c>
      <c r="K94" s="14" t="s">
        <v>134</v>
      </c>
    </row>
    <row r="95" spans="1:11" x14ac:dyDescent="0.35">
      <c r="A95" t="s">
        <v>132</v>
      </c>
      <c r="B95" t="s">
        <v>135</v>
      </c>
      <c r="C95" t="s">
        <v>624</v>
      </c>
      <c r="D95" t="s">
        <v>1158</v>
      </c>
      <c r="E95" t="s">
        <v>624</v>
      </c>
      <c r="F95" t="s">
        <v>624</v>
      </c>
      <c r="G95" t="s">
        <v>624</v>
      </c>
      <c r="J95" t="s">
        <v>132</v>
      </c>
      <c r="K95" s="14" t="s">
        <v>134</v>
      </c>
    </row>
    <row r="96" spans="1:11" x14ac:dyDescent="0.35">
      <c r="A96" t="s">
        <v>132</v>
      </c>
      <c r="B96" t="s">
        <v>137</v>
      </c>
      <c r="C96" t="s">
        <v>624</v>
      </c>
      <c r="D96" t="s">
        <v>1158</v>
      </c>
      <c r="E96" t="s">
        <v>624</v>
      </c>
      <c r="F96" t="s">
        <v>624</v>
      </c>
      <c r="G96" t="s">
        <v>624</v>
      </c>
      <c r="J96" t="s">
        <v>132</v>
      </c>
      <c r="K96" s="14" t="s">
        <v>134</v>
      </c>
    </row>
    <row r="97" spans="1:11" x14ac:dyDescent="0.35">
      <c r="A97" t="s">
        <v>132</v>
      </c>
      <c r="B97" t="s">
        <v>136</v>
      </c>
      <c r="C97" t="s">
        <v>624</v>
      </c>
      <c r="D97" t="s">
        <v>1158</v>
      </c>
      <c r="E97" t="s">
        <v>624</v>
      </c>
      <c r="F97" t="s">
        <v>624</v>
      </c>
      <c r="G97" t="s">
        <v>624</v>
      </c>
      <c r="J97" t="s">
        <v>132</v>
      </c>
      <c r="K97" s="14" t="s">
        <v>134</v>
      </c>
    </row>
    <row r="98" spans="1:11" x14ac:dyDescent="0.35">
      <c r="A98" t="s">
        <v>138</v>
      </c>
      <c r="B98" t="s">
        <v>139</v>
      </c>
      <c r="C98" t="s">
        <v>624</v>
      </c>
      <c r="D98" t="s">
        <v>1158</v>
      </c>
      <c r="E98" t="s">
        <v>624</v>
      </c>
      <c r="F98" t="s">
        <v>624</v>
      </c>
      <c r="G98" t="s">
        <v>624</v>
      </c>
      <c r="J98" t="s">
        <v>138</v>
      </c>
      <c r="K98" s="14" t="s">
        <v>139</v>
      </c>
    </row>
    <row r="99" spans="1:11" x14ac:dyDescent="0.35">
      <c r="A99" t="s">
        <v>150</v>
      </c>
      <c r="B99" t="s">
        <v>151</v>
      </c>
      <c r="C99" t="s">
        <v>624</v>
      </c>
      <c r="D99" t="s">
        <v>1159</v>
      </c>
      <c r="E99">
        <v>0.96689929466301705</v>
      </c>
      <c r="F99">
        <v>0.64900000000000002</v>
      </c>
      <c r="G99" t="s">
        <v>624</v>
      </c>
      <c r="J99" t="s">
        <v>150</v>
      </c>
      <c r="K99" s="14" t="s">
        <v>151</v>
      </c>
    </row>
    <row r="100" spans="1:11" x14ac:dyDescent="0.35">
      <c r="A100" t="s">
        <v>150</v>
      </c>
      <c r="B100" t="s">
        <v>152</v>
      </c>
      <c r="C100" t="s">
        <v>624</v>
      </c>
      <c r="D100" t="s">
        <v>1158</v>
      </c>
      <c r="E100" t="s">
        <v>624</v>
      </c>
      <c r="F100" t="s">
        <v>624</v>
      </c>
      <c r="G100" t="s">
        <v>624</v>
      </c>
      <c r="J100" t="s">
        <v>150</v>
      </c>
      <c r="K100" s="14" t="s">
        <v>151</v>
      </c>
    </row>
    <row r="101" spans="1:11" x14ac:dyDescent="0.35">
      <c r="A101" t="s">
        <v>150</v>
      </c>
      <c r="B101" t="s">
        <v>153</v>
      </c>
      <c r="C101" t="s">
        <v>624</v>
      </c>
      <c r="D101" t="s">
        <v>1158</v>
      </c>
      <c r="E101" t="s">
        <v>624</v>
      </c>
      <c r="F101" t="s">
        <v>624</v>
      </c>
      <c r="G101" t="s">
        <v>624</v>
      </c>
      <c r="J101" t="s">
        <v>150</v>
      </c>
      <c r="K101" s="14" t="s">
        <v>151</v>
      </c>
    </row>
    <row r="102" spans="1:11" x14ac:dyDescent="0.35">
      <c r="A102" t="s">
        <v>154</v>
      </c>
      <c r="B102" t="s">
        <v>155</v>
      </c>
      <c r="C102" t="s">
        <v>624</v>
      </c>
      <c r="D102" t="s">
        <v>1158</v>
      </c>
      <c r="E102" t="s">
        <v>624</v>
      </c>
      <c r="F102" t="s">
        <v>624</v>
      </c>
      <c r="G102" t="s">
        <v>624</v>
      </c>
      <c r="J102" t="s">
        <v>154</v>
      </c>
      <c r="K102" s="14" t="s">
        <v>641</v>
      </c>
    </row>
    <row r="103" spans="1:11" x14ac:dyDescent="0.35">
      <c r="A103" t="s">
        <v>154</v>
      </c>
      <c r="B103" t="s">
        <v>156</v>
      </c>
      <c r="C103" t="s">
        <v>624</v>
      </c>
      <c r="D103" t="s">
        <v>1158</v>
      </c>
      <c r="E103" t="s">
        <v>624</v>
      </c>
      <c r="F103" t="s">
        <v>624</v>
      </c>
      <c r="G103" t="s">
        <v>624</v>
      </c>
      <c r="J103" t="s">
        <v>154</v>
      </c>
      <c r="K103" s="14" t="s">
        <v>641</v>
      </c>
    </row>
    <row r="104" spans="1:11" x14ac:dyDescent="0.35">
      <c r="A104" t="s">
        <v>154</v>
      </c>
      <c r="B104" t="s">
        <v>157</v>
      </c>
      <c r="C104" t="s">
        <v>624</v>
      </c>
      <c r="D104" t="s">
        <v>1158</v>
      </c>
      <c r="E104" t="s">
        <v>624</v>
      </c>
      <c r="F104" t="s">
        <v>624</v>
      </c>
      <c r="G104" t="s">
        <v>624</v>
      </c>
      <c r="J104" t="s">
        <v>154</v>
      </c>
      <c r="K104" s="14" t="s">
        <v>641</v>
      </c>
    </row>
    <row r="105" spans="1:11" x14ac:dyDescent="0.35">
      <c r="A105" t="s">
        <v>154</v>
      </c>
      <c r="B105" t="s">
        <v>158</v>
      </c>
      <c r="C105" t="s">
        <v>624</v>
      </c>
      <c r="D105" t="s">
        <v>1158</v>
      </c>
      <c r="E105" t="s">
        <v>624</v>
      </c>
      <c r="F105" t="s">
        <v>624</v>
      </c>
      <c r="G105" t="s">
        <v>624</v>
      </c>
      <c r="J105" t="s">
        <v>154</v>
      </c>
      <c r="K105" s="14" t="s">
        <v>641</v>
      </c>
    </row>
    <row r="106" spans="1:11" x14ac:dyDescent="0.35">
      <c r="A106" t="s">
        <v>159</v>
      </c>
      <c r="B106" t="s">
        <v>160</v>
      </c>
      <c r="C106" t="s">
        <v>624</v>
      </c>
      <c r="D106" t="s">
        <v>1159</v>
      </c>
      <c r="E106">
        <v>0.7537872819055087</v>
      </c>
      <c r="F106">
        <v>20.7</v>
      </c>
      <c r="G106" t="s">
        <v>624</v>
      </c>
      <c r="J106" t="s">
        <v>159</v>
      </c>
      <c r="K106" s="14" t="s">
        <v>160</v>
      </c>
    </row>
    <row r="107" spans="1:11" x14ac:dyDescent="0.35">
      <c r="A107" t="s">
        <v>159</v>
      </c>
      <c r="B107" t="s">
        <v>161</v>
      </c>
      <c r="C107" t="s">
        <v>624</v>
      </c>
      <c r="D107" t="s">
        <v>1159</v>
      </c>
      <c r="E107">
        <v>0.75208930282064923</v>
      </c>
      <c r="F107">
        <v>0.39</v>
      </c>
      <c r="G107" t="s">
        <v>624</v>
      </c>
      <c r="J107" t="s">
        <v>159</v>
      </c>
      <c r="K107" s="14" t="s">
        <v>160</v>
      </c>
    </row>
    <row r="108" spans="1:11" x14ac:dyDescent="0.35">
      <c r="A108" t="s">
        <v>162</v>
      </c>
      <c r="B108" t="s">
        <v>163</v>
      </c>
      <c r="C108" t="s">
        <v>624</v>
      </c>
      <c r="D108" t="s">
        <v>1159</v>
      </c>
      <c r="E108">
        <v>0.64050861921829672</v>
      </c>
      <c r="F108">
        <v>41.878</v>
      </c>
      <c r="G108" t="s">
        <v>624</v>
      </c>
      <c r="J108" t="s">
        <v>162</v>
      </c>
      <c r="K108" s="14" t="s">
        <v>163</v>
      </c>
    </row>
    <row r="109" spans="1:11" x14ac:dyDescent="0.35">
      <c r="A109" t="s">
        <v>164</v>
      </c>
      <c r="B109" t="s">
        <v>165</v>
      </c>
      <c r="C109" t="s">
        <v>1164</v>
      </c>
      <c r="D109" t="s">
        <v>1159</v>
      </c>
      <c r="E109">
        <v>0.51044395550163479</v>
      </c>
      <c r="F109">
        <v>156.297</v>
      </c>
      <c r="G109">
        <v>214.34</v>
      </c>
      <c r="J109" t="s">
        <v>164</v>
      </c>
      <c r="K109" s="14" t="s">
        <v>165</v>
      </c>
    </row>
    <row r="110" spans="1:11" x14ac:dyDescent="0.35">
      <c r="A110" t="s">
        <v>164</v>
      </c>
      <c r="B110" t="s">
        <v>170</v>
      </c>
      <c r="C110" t="s">
        <v>1164</v>
      </c>
      <c r="D110" t="s">
        <v>1159</v>
      </c>
      <c r="E110">
        <v>0.81259713701431502</v>
      </c>
      <c r="F110">
        <v>1.907</v>
      </c>
      <c r="G110" t="s">
        <v>624</v>
      </c>
      <c r="J110" t="s">
        <v>164</v>
      </c>
      <c r="K110" s="14" t="s">
        <v>165</v>
      </c>
    </row>
    <row r="111" spans="1:11" x14ac:dyDescent="0.35">
      <c r="A111" t="s">
        <v>164</v>
      </c>
      <c r="B111" t="s">
        <v>166</v>
      </c>
      <c r="C111" t="s">
        <v>1164</v>
      </c>
      <c r="D111" t="s">
        <v>1159</v>
      </c>
      <c r="E111">
        <v>0.81320380087930777</v>
      </c>
      <c r="F111">
        <v>16.440000000000001</v>
      </c>
      <c r="G111" t="s">
        <v>624</v>
      </c>
      <c r="J111" t="s">
        <v>164</v>
      </c>
      <c r="K111" s="14" t="s">
        <v>165</v>
      </c>
    </row>
    <row r="112" spans="1:11" x14ac:dyDescent="0.35">
      <c r="A112" t="s">
        <v>171</v>
      </c>
      <c r="B112" t="s">
        <v>172</v>
      </c>
      <c r="C112" t="s">
        <v>624</v>
      </c>
      <c r="D112" t="s">
        <v>1158</v>
      </c>
      <c r="E112" t="s">
        <v>624</v>
      </c>
      <c r="F112" t="s">
        <v>624</v>
      </c>
      <c r="G112" t="s">
        <v>624</v>
      </c>
      <c r="J112" t="s">
        <v>171</v>
      </c>
      <c r="K112" s="14" t="s">
        <v>172</v>
      </c>
    </row>
    <row r="113" spans="1:11" x14ac:dyDescent="0.35">
      <c r="A113" t="s">
        <v>171</v>
      </c>
      <c r="B113" t="s">
        <v>173</v>
      </c>
      <c r="C113" t="s">
        <v>624</v>
      </c>
      <c r="D113" t="s">
        <v>1158</v>
      </c>
      <c r="E113" t="s">
        <v>624</v>
      </c>
      <c r="F113" t="s">
        <v>624</v>
      </c>
      <c r="G113" t="s">
        <v>624</v>
      </c>
      <c r="J113" t="s">
        <v>171</v>
      </c>
      <c r="K113" s="14" t="s">
        <v>642</v>
      </c>
    </row>
    <row r="114" spans="1:11" x14ac:dyDescent="0.35">
      <c r="A114" t="s">
        <v>174</v>
      </c>
      <c r="B114" t="s">
        <v>176</v>
      </c>
      <c r="C114" t="s">
        <v>624</v>
      </c>
      <c r="D114" t="s">
        <v>1158</v>
      </c>
      <c r="E114" t="s">
        <v>624</v>
      </c>
      <c r="F114" t="s">
        <v>624</v>
      </c>
      <c r="G114" t="s">
        <v>624</v>
      </c>
      <c r="J114" t="s">
        <v>174</v>
      </c>
      <c r="K114" s="14" t="s">
        <v>175</v>
      </c>
    </row>
    <row r="115" spans="1:11" x14ac:dyDescent="0.35">
      <c r="A115" t="s">
        <v>174</v>
      </c>
      <c r="B115" t="s">
        <v>175</v>
      </c>
      <c r="C115" t="s">
        <v>624</v>
      </c>
      <c r="D115" t="s">
        <v>1158</v>
      </c>
      <c r="E115" t="s">
        <v>624</v>
      </c>
      <c r="F115" t="s">
        <v>624</v>
      </c>
      <c r="G115" t="s">
        <v>624</v>
      </c>
      <c r="J115" t="s">
        <v>174</v>
      </c>
      <c r="K115" s="14" t="s">
        <v>175</v>
      </c>
    </row>
    <row r="116" spans="1:11" x14ac:dyDescent="0.35">
      <c r="A116" t="s">
        <v>507</v>
      </c>
      <c r="B116" t="s">
        <v>509</v>
      </c>
      <c r="C116" t="s">
        <v>624</v>
      </c>
      <c r="D116" t="s">
        <v>1158</v>
      </c>
      <c r="E116" t="s">
        <v>624</v>
      </c>
      <c r="F116" t="s">
        <v>624</v>
      </c>
      <c r="G116" t="s">
        <v>624</v>
      </c>
      <c r="J116" t="s">
        <v>507</v>
      </c>
      <c r="K116" s="14" t="s">
        <v>508</v>
      </c>
    </row>
    <row r="117" spans="1:11" x14ac:dyDescent="0.35">
      <c r="A117" t="s">
        <v>507</v>
      </c>
      <c r="B117" t="s">
        <v>508</v>
      </c>
      <c r="C117" t="s">
        <v>624</v>
      </c>
      <c r="D117" t="s">
        <v>1158</v>
      </c>
      <c r="E117" t="s">
        <v>624</v>
      </c>
      <c r="F117" t="s">
        <v>624</v>
      </c>
      <c r="G117" t="s">
        <v>624</v>
      </c>
      <c r="J117" t="s">
        <v>507</v>
      </c>
      <c r="K117" s="14" t="s">
        <v>508</v>
      </c>
    </row>
    <row r="118" spans="1:11" x14ac:dyDescent="0.35">
      <c r="A118" t="s">
        <v>507</v>
      </c>
      <c r="B118" t="s">
        <v>510</v>
      </c>
      <c r="C118" t="s">
        <v>624</v>
      </c>
      <c r="D118" t="s">
        <v>1158</v>
      </c>
      <c r="E118" t="s">
        <v>624</v>
      </c>
      <c r="F118" t="s">
        <v>624</v>
      </c>
      <c r="G118" t="s">
        <v>624</v>
      </c>
      <c r="J118" t="s">
        <v>507</v>
      </c>
      <c r="K118" s="14" t="s">
        <v>508</v>
      </c>
    </row>
    <row r="119" spans="1:11" x14ac:dyDescent="0.35">
      <c r="A119" t="s">
        <v>177</v>
      </c>
      <c r="B119" t="s">
        <v>178</v>
      </c>
      <c r="C119" t="s">
        <v>1165</v>
      </c>
      <c r="D119" t="s">
        <v>1159</v>
      </c>
      <c r="E119">
        <v>0.6022659805380095</v>
      </c>
      <c r="F119">
        <v>61.484000000000002</v>
      </c>
      <c r="G119" t="s">
        <v>624</v>
      </c>
      <c r="J119" t="s">
        <v>177</v>
      </c>
      <c r="K119" s="14" t="s">
        <v>643</v>
      </c>
    </row>
    <row r="120" spans="1:11" x14ac:dyDescent="0.35">
      <c r="A120" t="s">
        <v>177</v>
      </c>
      <c r="B120" t="s">
        <v>179</v>
      </c>
      <c r="C120" t="s">
        <v>1165</v>
      </c>
      <c r="D120" t="s">
        <v>1159</v>
      </c>
      <c r="E120">
        <v>0.66973385167464117</v>
      </c>
      <c r="F120">
        <v>18.771999999999998</v>
      </c>
      <c r="G120" t="s">
        <v>624</v>
      </c>
      <c r="J120" t="s">
        <v>177</v>
      </c>
      <c r="K120" s="14" t="s">
        <v>643</v>
      </c>
    </row>
    <row r="121" spans="1:11" x14ac:dyDescent="0.35">
      <c r="A121" t="s">
        <v>181</v>
      </c>
      <c r="B121" t="s">
        <v>182</v>
      </c>
      <c r="C121" t="s">
        <v>624</v>
      </c>
      <c r="D121" t="s">
        <v>1158</v>
      </c>
      <c r="E121" t="s">
        <v>624</v>
      </c>
      <c r="F121" t="s">
        <v>624</v>
      </c>
      <c r="G121" t="s">
        <v>624</v>
      </c>
      <c r="J121" t="s">
        <v>181</v>
      </c>
      <c r="K121" s="14" t="s">
        <v>644</v>
      </c>
    </row>
    <row r="122" spans="1:11" x14ac:dyDescent="0.35">
      <c r="A122" t="s">
        <v>613</v>
      </c>
      <c r="B122" t="s">
        <v>615</v>
      </c>
      <c r="C122" t="s">
        <v>884</v>
      </c>
      <c r="D122" t="s">
        <v>1158</v>
      </c>
      <c r="E122" t="s">
        <v>624</v>
      </c>
      <c r="F122" t="s">
        <v>624</v>
      </c>
      <c r="G122" t="s">
        <v>624</v>
      </c>
      <c r="J122" t="s">
        <v>613</v>
      </c>
      <c r="K122" s="14" t="s">
        <v>679</v>
      </c>
    </row>
    <row r="123" spans="1:11" x14ac:dyDescent="0.35">
      <c r="A123" t="s">
        <v>613</v>
      </c>
      <c r="B123" t="s">
        <v>614</v>
      </c>
      <c r="C123" t="s">
        <v>624</v>
      </c>
      <c r="D123" t="s">
        <v>1158</v>
      </c>
      <c r="E123" t="s">
        <v>624</v>
      </c>
      <c r="F123" t="s">
        <v>624</v>
      </c>
      <c r="G123" t="s">
        <v>624</v>
      </c>
      <c r="J123" t="s">
        <v>613</v>
      </c>
      <c r="K123" s="14" t="s">
        <v>679</v>
      </c>
    </row>
    <row r="124" spans="1:11" x14ac:dyDescent="0.35">
      <c r="A124" t="s">
        <v>183</v>
      </c>
      <c r="B124" t="s">
        <v>184</v>
      </c>
      <c r="C124" t="s">
        <v>624</v>
      </c>
      <c r="D124" t="s">
        <v>1159</v>
      </c>
      <c r="E124">
        <v>0.72176196428571449</v>
      </c>
      <c r="F124">
        <v>6.8</v>
      </c>
      <c r="G124" t="s">
        <v>624</v>
      </c>
      <c r="J124" t="s">
        <v>183</v>
      </c>
      <c r="K124" s="14" t="s">
        <v>184</v>
      </c>
    </row>
    <row r="125" spans="1:11" x14ac:dyDescent="0.35">
      <c r="A125" t="s">
        <v>183</v>
      </c>
      <c r="B125" t="s">
        <v>185</v>
      </c>
      <c r="C125" t="s">
        <v>624</v>
      </c>
      <c r="D125" t="s">
        <v>1158</v>
      </c>
      <c r="E125" t="s">
        <v>624</v>
      </c>
      <c r="F125" t="s">
        <v>624</v>
      </c>
      <c r="G125" t="s">
        <v>624</v>
      </c>
      <c r="J125" t="s">
        <v>183</v>
      </c>
      <c r="K125" s="14" t="s">
        <v>184</v>
      </c>
    </row>
    <row r="126" spans="1:11" x14ac:dyDescent="0.35">
      <c r="A126" t="s">
        <v>183</v>
      </c>
      <c r="B126" t="s">
        <v>186</v>
      </c>
      <c r="C126" t="s">
        <v>624</v>
      </c>
      <c r="D126" t="s">
        <v>1158</v>
      </c>
      <c r="E126" t="s">
        <v>624</v>
      </c>
      <c r="F126" t="s">
        <v>624</v>
      </c>
      <c r="G126" t="s">
        <v>624</v>
      </c>
      <c r="J126" t="s">
        <v>183</v>
      </c>
      <c r="K126" s="14" t="s">
        <v>187</v>
      </c>
    </row>
    <row r="127" spans="1:11" x14ac:dyDescent="0.35">
      <c r="A127" t="s">
        <v>183</v>
      </c>
      <c r="B127" t="s">
        <v>187</v>
      </c>
      <c r="C127" t="s">
        <v>624</v>
      </c>
      <c r="D127" t="s">
        <v>1159</v>
      </c>
      <c r="E127">
        <v>0.71562282352941187</v>
      </c>
      <c r="F127">
        <v>5.3</v>
      </c>
      <c r="G127" t="s">
        <v>624</v>
      </c>
      <c r="J127" t="s">
        <v>183</v>
      </c>
      <c r="K127" s="14" t="s">
        <v>187</v>
      </c>
    </row>
    <row r="128" spans="1:11" x14ac:dyDescent="0.35">
      <c r="A128" t="s">
        <v>188</v>
      </c>
      <c r="B128" t="s">
        <v>189</v>
      </c>
      <c r="C128" t="s">
        <v>624</v>
      </c>
      <c r="D128" t="s">
        <v>1158</v>
      </c>
      <c r="E128" t="s">
        <v>624</v>
      </c>
      <c r="F128" t="s">
        <v>624</v>
      </c>
      <c r="G128" t="s">
        <v>624</v>
      </c>
      <c r="J128" t="s">
        <v>188</v>
      </c>
      <c r="K128" s="14" t="s">
        <v>189</v>
      </c>
    </row>
    <row r="129" spans="1:11" x14ac:dyDescent="0.35">
      <c r="A129" t="s">
        <v>190</v>
      </c>
      <c r="B129" t="s">
        <v>191</v>
      </c>
      <c r="C129" t="s">
        <v>624</v>
      </c>
      <c r="D129" t="s">
        <v>1159</v>
      </c>
      <c r="E129">
        <v>0.61886975008114264</v>
      </c>
      <c r="F129">
        <v>26.08</v>
      </c>
      <c r="G129" t="s">
        <v>624</v>
      </c>
      <c r="J129" t="s">
        <v>190</v>
      </c>
      <c r="K129" s="14" t="s">
        <v>191</v>
      </c>
    </row>
    <row r="130" spans="1:11" x14ac:dyDescent="0.35">
      <c r="A130" t="s">
        <v>192</v>
      </c>
      <c r="B130" t="s">
        <v>193</v>
      </c>
      <c r="C130" t="s">
        <v>624</v>
      </c>
      <c r="D130" t="s">
        <v>1159</v>
      </c>
      <c r="E130">
        <v>0.77680150315210184</v>
      </c>
      <c r="F130">
        <v>9.9410000000000007</v>
      </c>
      <c r="G130" t="s">
        <v>624</v>
      </c>
      <c r="J130" t="s">
        <v>192</v>
      </c>
      <c r="K130" s="14" t="s">
        <v>193</v>
      </c>
    </row>
    <row r="131" spans="1:11" x14ac:dyDescent="0.35">
      <c r="A131" t="s">
        <v>192</v>
      </c>
      <c r="B131" t="s">
        <v>194</v>
      </c>
      <c r="C131" t="s">
        <v>624</v>
      </c>
      <c r="D131" t="s">
        <v>1158</v>
      </c>
      <c r="E131" t="s">
        <v>624</v>
      </c>
      <c r="F131" t="s">
        <v>624</v>
      </c>
      <c r="G131" t="s">
        <v>624</v>
      </c>
      <c r="J131" t="s">
        <v>192</v>
      </c>
      <c r="K131" s="14" t="s">
        <v>193</v>
      </c>
    </row>
    <row r="132" spans="1:11" x14ac:dyDescent="0.35">
      <c r="A132" t="s">
        <v>195</v>
      </c>
      <c r="B132" t="s">
        <v>196</v>
      </c>
      <c r="C132" t="s">
        <v>624</v>
      </c>
      <c r="D132" t="s">
        <v>1158</v>
      </c>
      <c r="E132" t="s">
        <v>624</v>
      </c>
      <c r="F132" t="s">
        <v>624</v>
      </c>
      <c r="G132" t="s">
        <v>624</v>
      </c>
      <c r="J132" t="s">
        <v>195</v>
      </c>
      <c r="K132" s="14" t="s">
        <v>196</v>
      </c>
    </row>
    <row r="133" spans="1:11" x14ac:dyDescent="0.35">
      <c r="A133" t="s">
        <v>197</v>
      </c>
      <c r="B133" t="s">
        <v>198</v>
      </c>
      <c r="C133" t="s">
        <v>624</v>
      </c>
      <c r="D133" t="s">
        <v>1158</v>
      </c>
      <c r="E133" t="s">
        <v>624</v>
      </c>
      <c r="F133" t="s">
        <v>624</v>
      </c>
      <c r="G133" t="s">
        <v>624</v>
      </c>
      <c r="J133" t="s">
        <v>197</v>
      </c>
      <c r="K133" s="14" t="s">
        <v>198</v>
      </c>
    </row>
    <row r="134" spans="1:11" x14ac:dyDescent="0.35">
      <c r="A134" t="s">
        <v>199</v>
      </c>
      <c r="B134" t="s">
        <v>212</v>
      </c>
      <c r="C134" t="s">
        <v>624</v>
      </c>
      <c r="D134" t="s">
        <v>1158</v>
      </c>
      <c r="E134" t="s">
        <v>624</v>
      </c>
      <c r="F134" t="s">
        <v>624</v>
      </c>
      <c r="G134" t="s">
        <v>624</v>
      </c>
      <c r="J134" t="s">
        <v>199</v>
      </c>
      <c r="K134" s="14" t="s">
        <v>202</v>
      </c>
    </row>
    <row r="135" spans="1:11" x14ac:dyDescent="0.35">
      <c r="A135" t="s">
        <v>199</v>
      </c>
      <c r="B135" t="s">
        <v>207</v>
      </c>
      <c r="C135" t="s">
        <v>624</v>
      </c>
      <c r="D135" t="s">
        <v>1158</v>
      </c>
      <c r="E135" t="s">
        <v>624</v>
      </c>
      <c r="F135" t="s">
        <v>624</v>
      </c>
      <c r="G135" t="s">
        <v>624</v>
      </c>
      <c r="J135" t="s">
        <v>199</v>
      </c>
      <c r="K135" s="14" t="s">
        <v>202</v>
      </c>
    </row>
    <row r="136" spans="1:11" x14ac:dyDescent="0.35">
      <c r="A136" t="s">
        <v>199</v>
      </c>
      <c r="B136" t="s">
        <v>211</v>
      </c>
      <c r="C136" t="s">
        <v>624</v>
      </c>
      <c r="D136" t="s">
        <v>1158</v>
      </c>
      <c r="E136" t="s">
        <v>624</v>
      </c>
      <c r="F136" t="s">
        <v>624</v>
      </c>
      <c r="G136" t="s">
        <v>624</v>
      </c>
      <c r="J136" t="s">
        <v>199</v>
      </c>
      <c r="K136" s="14" t="s">
        <v>201</v>
      </c>
    </row>
    <row r="137" spans="1:11" x14ac:dyDescent="0.35">
      <c r="A137" t="s">
        <v>199</v>
      </c>
      <c r="B137" t="s">
        <v>210</v>
      </c>
      <c r="C137" t="s">
        <v>624</v>
      </c>
      <c r="D137" t="s">
        <v>1158</v>
      </c>
      <c r="E137" t="s">
        <v>624</v>
      </c>
      <c r="F137" t="s">
        <v>624</v>
      </c>
      <c r="G137" t="s">
        <v>624</v>
      </c>
      <c r="J137" t="s">
        <v>199</v>
      </c>
      <c r="K137" s="14" t="s">
        <v>202</v>
      </c>
    </row>
    <row r="138" spans="1:11" x14ac:dyDescent="0.35">
      <c r="A138" t="s">
        <v>199</v>
      </c>
      <c r="B138" t="s">
        <v>205</v>
      </c>
      <c r="C138" t="s">
        <v>624</v>
      </c>
      <c r="D138" t="s">
        <v>1158</v>
      </c>
      <c r="E138" t="s">
        <v>624</v>
      </c>
      <c r="F138" t="s">
        <v>624</v>
      </c>
      <c r="G138" t="s">
        <v>624</v>
      </c>
      <c r="J138" t="s">
        <v>199</v>
      </c>
      <c r="K138" s="14" t="s">
        <v>202</v>
      </c>
    </row>
    <row r="139" spans="1:11" x14ac:dyDescent="0.35">
      <c r="A139" t="s">
        <v>199</v>
      </c>
      <c r="B139" t="s">
        <v>209</v>
      </c>
      <c r="C139" t="s">
        <v>624</v>
      </c>
      <c r="D139" t="s">
        <v>1158</v>
      </c>
      <c r="E139" t="s">
        <v>624</v>
      </c>
      <c r="F139" t="s">
        <v>624</v>
      </c>
      <c r="G139" t="s">
        <v>624</v>
      </c>
      <c r="J139" t="s">
        <v>199</v>
      </c>
      <c r="K139" s="14" t="s">
        <v>202</v>
      </c>
    </row>
    <row r="140" spans="1:11" x14ac:dyDescent="0.35">
      <c r="A140" t="s">
        <v>199</v>
      </c>
      <c r="B140" t="s">
        <v>201</v>
      </c>
      <c r="C140" t="s">
        <v>624</v>
      </c>
      <c r="D140" t="s">
        <v>1158</v>
      </c>
      <c r="E140" t="s">
        <v>624</v>
      </c>
      <c r="F140" t="s">
        <v>624</v>
      </c>
      <c r="G140" t="s">
        <v>624</v>
      </c>
      <c r="J140" t="s">
        <v>199</v>
      </c>
      <c r="K140" s="14" t="s">
        <v>201</v>
      </c>
    </row>
    <row r="141" spans="1:11" x14ac:dyDescent="0.35">
      <c r="A141" t="s">
        <v>199</v>
      </c>
      <c r="B141" t="s">
        <v>206</v>
      </c>
      <c r="C141" t="s">
        <v>624</v>
      </c>
      <c r="D141" t="s">
        <v>1158</v>
      </c>
      <c r="E141" t="s">
        <v>624</v>
      </c>
      <c r="F141" t="s">
        <v>624</v>
      </c>
      <c r="G141" t="s">
        <v>624</v>
      </c>
      <c r="J141" t="s">
        <v>199</v>
      </c>
      <c r="K141" s="14" t="s">
        <v>202</v>
      </c>
    </row>
    <row r="142" spans="1:11" x14ac:dyDescent="0.35">
      <c r="A142" t="s">
        <v>199</v>
      </c>
      <c r="B142" t="s">
        <v>208</v>
      </c>
      <c r="C142" t="s">
        <v>624</v>
      </c>
      <c r="D142" t="s">
        <v>1158</v>
      </c>
      <c r="E142" t="s">
        <v>624</v>
      </c>
      <c r="F142" t="s">
        <v>624</v>
      </c>
      <c r="G142" t="s">
        <v>624</v>
      </c>
      <c r="J142" t="s">
        <v>199</v>
      </c>
      <c r="K142" s="14" t="s">
        <v>201</v>
      </c>
    </row>
    <row r="143" spans="1:11" x14ac:dyDescent="0.35">
      <c r="A143" t="s">
        <v>199</v>
      </c>
      <c r="B143" t="s">
        <v>202</v>
      </c>
      <c r="C143" t="s">
        <v>624</v>
      </c>
      <c r="D143" t="s">
        <v>1158</v>
      </c>
      <c r="E143" t="s">
        <v>624</v>
      </c>
      <c r="F143" t="s">
        <v>624</v>
      </c>
      <c r="G143" t="s">
        <v>624</v>
      </c>
      <c r="J143" t="s">
        <v>199</v>
      </c>
      <c r="K143" s="14" t="s">
        <v>202</v>
      </c>
    </row>
    <row r="144" spans="1:11" x14ac:dyDescent="0.35">
      <c r="A144" t="s">
        <v>199</v>
      </c>
      <c r="B144" t="s">
        <v>203</v>
      </c>
      <c r="C144" t="s">
        <v>624</v>
      </c>
      <c r="D144" t="s">
        <v>1159</v>
      </c>
      <c r="E144">
        <v>0.49968799468399294</v>
      </c>
      <c r="F144">
        <v>168</v>
      </c>
      <c r="G144" t="s">
        <v>624</v>
      </c>
      <c r="J144" t="s">
        <v>199</v>
      </c>
      <c r="K144" s="14" t="s">
        <v>203</v>
      </c>
    </row>
    <row r="145" spans="1:11" x14ac:dyDescent="0.35">
      <c r="A145" t="s">
        <v>199</v>
      </c>
      <c r="B145" t="s">
        <v>204</v>
      </c>
      <c r="C145" t="s">
        <v>624</v>
      </c>
      <c r="D145" t="s">
        <v>1158</v>
      </c>
      <c r="E145" t="s">
        <v>624</v>
      </c>
      <c r="F145" t="s">
        <v>624</v>
      </c>
      <c r="G145" t="s">
        <v>624</v>
      </c>
      <c r="J145" t="s">
        <v>199</v>
      </c>
      <c r="K145" s="14" t="s">
        <v>203</v>
      </c>
    </row>
    <row r="146" spans="1:11" x14ac:dyDescent="0.35">
      <c r="A146" t="s">
        <v>213</v>
      </c>
      <c r="B146" t="s">
        <v>214</v>
      </c>
      <c r="C146" t="s">
        <v>624</v>
      </c>
      <c r="D146" t="s">
        <v>1158</v>
      </c>
      <c r="E146" t="s">
        <v>624</v>
      </c>
      <c r="F146" t="s">
        <v>624</v>
      </c>
      <c r="G146" t="s">
        <v>624</v>
      </c>
      <c r="J146" t="s">
        <v>213</v>
      </c>
      <c r="K146" s="14" t="s">
        <v>215</v>
      </c>
    </row>
    <row r="147" spans="1:11" x14ac:dyDescent="0.35">
      <c r="A147" t="s">
        <v>213</v>
      </c>
      <c r="B147" t="s">
        <v>215</v>
      </c>
      <c r="C147" t="s">
        <v>624</v>
      </c>
      <c r="D147" t="s">
        <v>1159</v>
      </c>
      <c r="E147">
        <v>0.58175355106163584</v>
      </c>
      <c r="F147">
        <v>170.14</v>
      </c>
      <c r="G147">
        <v>26.876999999999999</v>
      </c>
      <c r="J147" t="s">
        <v>213</v>
      </c>
      <c r="K147" s="14" t="s">
        <v>215</v>
      </c>
    </row>
    <row r="148" spans="1:11" x14ac:dyDescent="0.35">
      <c r="A148" t="s">
        <v>216</v>
      </c>
      <c r="B148" t="s">
        <v>217</v>
      </c>
      <c r="C148" t="s">
        <v>624</v>
      </c>
      <c r="D148" t="s">
        <v>1159</v>
      </c>
      <c r="E148">
        <v>0.49555845039508345</v>
      </c>
      <c r="F148">
        <v>123.5</v>
      </c>
      <c r="G148" t="s">
        <v>624</v>
      </c>
      <c r="J148" t="s">
        <v>216</v>
      </c>
      <c r="K148" s="14" t="s">
        <v>217</v>
      </c>
    </row>
    <row r="149" spans="1:11" x14ac:dyDescent="0.35">
      <c r="A149" t="s">
        <v>573</v>
      </c>
      <c r="B149" t="s">
        <v>574</v>
      </c>
      <c r="C149" t="s">
        <v>624</v>
      </c>
      <c r="D149" t="s">
        <v>1158</v>
      </c>
      <c r="E149" t="s">
        <v>624</v>
      </c>
      <c r="F149" t="s">
        <v>624</v>
      </c>
      <c r="G149" t="s">
        <v>624</v>
      </c>
      <c r="J149" t="s">
        <v>573</v>
      </c>
      <c r="K149" s="14" t="s">
        <v>574</v>
      </c>
    </row>
    <row r="150" spans="1:11" x14ac:dyDescent="0.35">
      <c r="A150" t="s">
        <v>218</v>
      </c>
      <c r="B150" t="s">
        <v>219</v>
      </c>
      <c r="C150" t="s">
        <v>624</v>
      </c>
      <c r="D150" t="s">
        <v>1158</v>
      </c>
      <c r="E150" t="s">
        <v>624</v>
      </c>
      <c r="F150" t="s">
        <v>624</v>
      </c>
      <c r="G150" t="s">
        <v>624</v>
      </c>
      <c r="J150" t="s">
        <v>218</v>
      </c>
      <c r="K150" s="14" t="s">
        <v>219</v>
      </c>
    </row>
    <row r="151" spans="1:11" x14ac:dyDescent="0.35">
      <c r="A151" t="s">
        <v>604</v>
      </c>
      <c r="B151" t="s">
        <v>605</v>
      </c>
      <c r="C151" t="s">
        <v>624</v>
      </c>
      <c r="D151" t="s">
        <v>1159</v>
      </c>
      <c r="E151">
        <v>0.80967664603263945</v>
      </c>
      <c r="F151">
        <v>30.3</v>
      </c>
      <c r="G151" t="s">
        <v>624</v>
      </c>
      <c r="J151" t="s">
        <v>604</v>
      </c>
      <c r="K151" s="14" t="s">
        <v>605</v>
      </c>
    </row>
    <row r="152" spans="1:11" x14ac:dyDescent="0.35">
      <c r="A152" t="s">
        <v>220</v>
      </c>
      <c r="B152" t="s">
        <v>221</v>
      </c>
      <c r="C152" t="s">
        <v>624</v>
      </c>
      <c r="D152" t="s">
        <v>1159</v>
      </c>
      <c r="E152">
        <v>0.66036167692143821</v>
      </c>
      <c r="F152">
        <v>118.378</v>
      </c>
      <c r="G152" t="s">
        <v>624</v>
      </c>
      <c r="J152" t="s">
        <v>220</v>
      </c>
      <c r="K152" s="14" t="s">
        <v>221</v>
      </c>
    </row>
    <row r="153" spans="1:11" x14ac:dyDescent="0.35">
      <c r="A153" t="s">
        <v>222</v>
      </c>
      <c r="B153" t="s">
        <v>223</v>
      </c>
      <c r="C153" t="s">
        <v>624</v>
      </c>
      <c r="D153" t="s">
        <v>1159</v>
      </c>
      <c r="E153">
        <v>0.93617830423940152</v>
      </c>
      <c r="F153">
        <v>0.48599999999999999</v>
      </c>
      <c r="G153" t="s">
        <v>624</v>
      </c>
      <c r="J153" t="s">
        <v>222</v>
      </c>
      <c r="K153" s="14" t="s">
        <v>223</v>
      </c>
    </row>
    <row r="154" spans="1:11" x14ac:dyDescent="0.35">
      <c r="A154" t="s">
        <v>388</v>
      </c>
      <c r="B154" t="s">
        <v>389</v>
      </c>
      <c r="C154" t="s">
        <v>624</v>
      </c>
      <c r="D154" t="s">
        <v>1159</v>
      </c>
      <c r="E154">
        <v>0.7548278020481779</v>
      </c>
      <c r="F154">
        <v>12.73</v>
      </c>
      <c r="G154" t="s">
        <v>624</v>
      </c>
      <c r="J154" t="s">
        <v>388</v>
      </c>
      <c r="K154" s="14" t="s">
        <v>656</v>
      </c>
    </row>
    <row r="155" spans="1:11" ht="29" x14ac:dyDescent="0.35">
      <c r="A155" t="s">
        <v>271</v>
      </c>
      <c r="B155" t="s">
        <v>272</v>
      </c>
      <c r="C155" t="s">
        <v>624</v>
      </c>
      <c r="D155" t="s">
        <v>1159</v>
      </c>
      <c r="E155">
        <v>0.65927512770437635</v>
      </c>
      <c r="F155">
        <v>124.902</v>
      </c>
      <c r="G155" t="s">
        <v>624</v>
      </c>
      <c r="J155" t="s">
        <v>271</v>
      </c>
      <c r="K155" s="14" t="s">
        <v>648</v>
      </c>
    </row>
    <row r="156" spans="1:11" x14ac:dyDescent="0.35">
      <c r="A156" t="s">
        <v>271</v>
      </c>
      <c r="B156" t="s">
        <v>273</v>
      </c>
      <c r="C156" t="s">
        <v>624</v>
      </c>
      <c r="D156" t="s">
        <v>1158</v>
      </c>
      <c r="E156" t="s">
        <v>624</v>
      </c>
      <c r="F156" t="s">
        <v>624</v>
      </c>
      <c r="G156" t="s">
        <v>624</v>
      </c>
      <c r="J156" t="s">
        <v>271</v>
      </c>
      <c r="K156" s="14" t="s">
        <v>649</v>
      </c>
    </row>
    <row r="157" spans="1:11" x14ac:dyDescent="0.35">
      <c r="A157" t="s">
        <v>224</v>
      </c>
      <c r="B157" t="s">
        <v>225</v>
      </c>
      <c r="C157" t="s">
        <v>624</v>
      </c>
      <c r="D157" t="s">
        <v>1158</v>
      </c>
      <c r="E157" t="s">
        <v>624</v>
      </c>
      <c r="F157" t="s">
        <v>624</v>
      </c>
      <c r="G157" t="s">
        <v>624</v>
      </c>
      <c r="J157" t="s">
        <v>224</v>
      </c>
      <c r="K157" s="14" t="s">
        <v>645</v>
      </c>
    </row>
    <row r="158" spans="1:11" x14ac:dyDescent="0.35">
      <c r="A158" t="s">
        <v>224</v>
      </c>
      <c r="B158" t="s">
        <v>226</v>
      </c>
      <c r="C158" t="s">
        <v>624</v>
      </c>
      <c r="D158" t="s">
        <v>1158</v>
      </c>
      <c r="E158" t="s">
        <v>624</v>
      </c>
      <c r="F158" t="s">
        <v>624</v>
      </c>
      <c r="G158" t="s">
        <v>624</v>
      </c>
      <c r="J158" t="s">
        <v>224</v>
      </c>
      <c r="K158" s="14" t="s">
        <v>645</v>
      </c>
    </row>
    <row r="159" spans="1:11" x14ac:dyDescent="0.35">
      <c r="A159" t="s">
        <v>224</v>
      </c>
      <c r="B159" t="s">
        <v>227</v>
      </c>
      <c r="C159" t="s">
        <v>624</v>
      </c>
      <c r="D159" t="s">
        <v>1159</v>
      </c>
      <c r="E159">
        <v>0.85254495429616084</v>
      </c>
      <c r="F159">
        <v>5.7</v>
      </c>
      <c r="G159" t="s">
        <v>624</v>
      </c>
      <c r="J159" t="s">
        <v>224</v>
      </c>
      <c r="K159" s="14" t="s">
        <v>645</v>
      </c>
    </row>
    <row r="160" spans="1:11" x14ac:dyDescent="0.35">
      <c r="A160" t="s">
        <v>228</v>
      </c>
      <c r="B160" t="s">
        <v>229</v>
      </c>
      <c r="C160" t="s">
        <v>624</v>
      </c>
      <c r="D160" t="s">
        <v>1159</v>
      </c>
      <c r="E160">
        <v>0.56021139499931683</v>
      </c>
      <c r="F160">
        <v>37.68</v>
      </c>
      <c r="G160" t="s">
        <v>624</v>
      </c>
      <c r="J160" t="s">
        <v>228</v>
      </c>
      <c r="K160" s="14" t="s">
        <v>229</v>
      </c>
    </row>
    <row r="161" spans="1:11" x14ac:dyDescent="0.35">
      <c r="A161" t="s">
        <v>242</v>
      </c>
      <c r="B161" t="s">
        <v>243</v>
      </c>
      <c r="C161" t="s">
        <v>624</v>
      </c>
      <c r="D161" t="s">
        <v>1158</v>
      </c>
      <c r="E161" t="s">
        <v>624</v>
      </c>
      <c r="F161" t="s">
        <v>624</v>
      </c>
      <c r="G161" t="s">
        <v>624</v>
      </c>
      <c r="J161" t="s">
        <v>242</v>
      </c>
      <c r="K161" s="14" t="s">
        <v>243</v>
      </c>
    </row>
    <row r="162" spans="1:11" x14ac:dyDescent="0.35">
      <c r="A162" t="s">
        <v>244</v>
      </c>
      <c r="B162" t="s">
        <v>245</v>
      </c>
      <c r="C162" t="s">
        <v>624</v>
      </c>
      <c r="D162" t="s">
        <v>1158</v>
      </c>
      <c r="E162" t="s">
        <v>624</v>
      </c>
      <c r="F162" t="s">
        <v>624</v>
      </c>
      <c r="G162" t="s">
        <v>624</v>
      </c>
      <c r="J162" t="s">
        <v>244</v>
      </c>
      <c r="K162" s="14" t="s">
        <v>247</v>
      </c>
    </row>
    <row r="163" spans="1:11" x14ac:dyDescent="0.35">
      <c r="A163" t="s">
        <v>244</v>
      </c>
      <c r="B163" t="s">
        <v>246</v>
      </c>
      <c r="C163" t="s">
        <v>624</v>
      </c>
      <c r="D163" t="s">
        <v>1158</v>
      </c>
      <c r="E163" t="s">
        <v>624</v>
      </c>
      <c r="F163" t="s">
        <v>624</v>
      </c>
      <c r="G163" t="s">
        <v>624</v>
      </c>
      <c r="J163" t="s">
        <v>244</v>
      </c>
      <c r="K163" s="14" t="s">
        <v>247</v>
      </c>
    </row>
    <row r="164" spans="1:11" x14ac:dyDescent="0.35">
      <c r="A164" t="s">
        <v>244</v>
      </c>
      <c r="B164" t="s">
        <v>247</v>
      </c>
      <c r="C164" t="s">
        <v>624</v>
      </c>
      <c r="D164" t="s">
        <v>1158</v>
      </c>
      <c r="E164" t="s">
        <v>624</v>
      </c>
      <c r="F164" t="s">
        <v>624</v>
      </c>
      <c r="G164" t="s">
        <v>624</v>
      </c>
      <c r="J164" t="s">
        <v>244</v>
      </c>
      <c r="K164" s="14" t="s">
        <v>247</v>
      </c>
    </row>
    <row r="165" spans="1:11" x14ac:dyDescent="0.35">
      <c r="A165" t="s">
        <v>244</v>
      </c>
      <c r="B165" t="s">
        <v>248</v>
      </c>
      <c r="C165" t="s">
        <v>624</v>
      </c>
      <c r="D165" t="s">
        <v>1158</v>
      </c>
      <c r="E165" t="s">
        <v>624</v>
      </c>
      <c r="F165" t="s">
        <v>624</v>
      </c>
      <c r="G165" t="s">
        <v>624</v>
      </c>
      <c r="J165" t="s">
        <v>244</v>
      </c>
      <c r="K165" s="14" t="s">
        <v>247</v>
      </c>
    </row>
    <row r="166" spans="1:11" x14ac:dyDescent="0.35">
      <c r="A166" t="s">
        <v>249</v>
      </c>
      <c r="B166" t="s">
        <v>250</v>
      </c>
      <c r="C166" t="s">
        <v>624</v>
      </c>
      <c r="D166" t="s">
        <v>1158</v>
      </c>
      <c r="E166" t="s">
        <v>624</v>
      </c>
      <c r="F166" t="s">
        <v>624</v>
      </c>
      <c r="G166" t="s">
        <v>624</v>
      </c>
      <c r="J166" t="s">
        <v>249</v>
      </c>
      <c r="K166" s="14" t="s">
        <v>250</v>
      </c>
    </row>
    <row r="167" spans="1:11" x14ac:dyDescent="0.35">
      <c r="A167" t="s">
        <v>251</v>
      </c>
      <c r="B167" t="s">
        <v>253</v>
      </c>
      <c r="C167" t="s">
        <v>624</v>
      </c>
      <c r="D167" t="s">
        <v>1159</v>
      </c>
      <c r="E167">
        <v>1</v>
      </c>
      <c r="F167" t="s">
        <v>624</v>
      </c>
      <c r="G167" t="s">
        <v>624</v>
      </c>
      <c r="J167" t="s">
        <v>251</v>
      </c>
      <c r="K167" s="14" t="s">
        <v>252</v>
      </c>
    </row>
    <row r="168" spans="1:11" x14ac:dyDescent="0.35">
      <c r="A168" t="s">
        <v>251</v>
      </c>
      <c r="B168" t="s">
        <v>252</v>
      </c>
      <c r="C168" t="s">
        <v>624</v>
      </c>
      <c r="D168" t="s">
        <v>1159</v>
      </c>
      <c r="E168">
        <v>0.60613809732573432</v>
      </c>
      <c r="F168">
        <v>31.83</v>
      </c>
      <c r="G168" t="s">
        <v>624</v>
      </c>
      <c r="J168" t="s">
        <v>251</v>
      </c>
      <c r="K168" s="14" t="s">
        <v>252</v>
      </c>
    </row>
    <row r="169" spans="1:11" x14ac:dyDescent="0.35">
      <c r="A169" t="s">
        <v>254</v>
      </c>
      <c r="B169" t="s">
        <v>255</v>
      </c>
      <c r="C169" t="s">
        <v>624</v>
      </c>
      <c r="D169" t="s">
        <v>1158</v>
      </c>
      <c r="E169" t="s">
        <v>624</v>
      </c>
      <c r="F169" t="s">
        <v>624</v>
      </c>
      <c r="G169" t="s">
        <v>624</v>
      </c>
      <c r="J169" t="s">
        <v>254</v>
      </c>
      <c r="K169" s="14" t="s">
        <v>255</v>
      </c>
    </row>
    <row r="170" spans="1:11" x14ac:dyDescent="0.35">
      <c r="A170" t="s">
        <v>256</v>
      </c>
      <c r="B170" t="s">
        <v>257</v>
      </c>
      <c r="C170" t="s">
        <v>624</v>
      </c>
      <c r="D170" t="s">
        <v>1158</v>
      </c>
      <c r="E170" t="s">
        <v>624</v>
      </c>
      <c r="F170" t="s">
        <v>624</v>
      </c>
      <c r="G170" t="s">
        <v>624</v>
      </c>
      <c r="J170" t="s">
        <v>256</v>
      </c>
      <c r="K170" s="14" t="s">
        <v>258</v>
      </c>
    </row>
    <row r="171" spans="1:11" x14ac:dyDescent="0.35">
      <c r="A171" t="s">
        <v>256</v>
      </c>
      <c r="B171" t="s">
        <v>260</v>
      </c>
      <c r="C171" t="s">
        <v>624</v>
      </c>
      <c r="D171" t="s">
        <v>1158</v>
      </c>
      <c r="E171" t="s">
        <v>624</v>
      </c>
      <c r="F171" t="s">
        <v>624</v>
      </c>
      <c r="G171" t="s">
        <v>624</v>
      </c>
      <c r="J171" t="s">
        <v>256</v>
      </c>
      <c r="K171" s="14" t="s">
        <v>258</v>
      </c>
    </row>
    <row r="172" spans="1:11" x14ac:dyDescent="0.35">
      <c r="A172" t="s">
        <v>256</v>
      </c>
      <c r="B172" t="s">
        <v>258</v>
      </c>
      <c r="C172" t="s">
        <v>624</v>
      </c>
      <c r="D172" t="s">
        <v>1158</v>
      </c>
      <c r="E172" t="s">
        <v>624</v>
      </c>
      <c r="F172" t="s">
        <v>624</v>
      </c>
      <c r="G172" t="s">
        <v>624</v>
      </c>
      <c r="J172" t="s">
        <v>256</v>
      </c>
      <c r="K172" s="14" t="s">
        <v>258</v>
      </c>
    </row>
    <row r="173" spans="1:11" x14ac:dyDescent="0.35">
      <c r="A173" t="s">
        <v>256</v>
      </c>
      <c r="B173" t="s">
        <v>259</v>
      </c>
      <c r="C173" t="s">
        <v>624</v>
      </c>
      <c r="D173" t="s">
        <v>1158</v>
      </c>
      <c r="E173" t="s">
        <v>624</v>
      </c>
      <c r="F173" t="s">
        <v>624</v>
      </c>
      <c r="G173" t="s">
        <v>624</v>
      </c>
      <c r="J173" t="s">
        <v>256</v>
      </c>
      <c r="K173" s="14" t="s">
        <v>258</v>
      </c>
    </row>
    <row r="174" spans="1:11" x14ac:dyDescent="0.35">
      <c r="A174" t="s">
        <v>261</v>
      </c>
      <c r="B174" t="s">
        <v>262</v>
      </c>
      <c r="C174" t="s">
        <v>624</v>
      </c>
      <c r="D174" t="s">
        <v>1159</v>
      </c>
      <c r="E174">
        <v>0.82511855034751946</v>
      </c>
      <c r="F174">
        <v>15</v>
      </c>
      <c r="G174" t="s">
        <v>624</v>
      </c>
      <c r="J174" t="s">
        <v>261</v>
      </c>
      <c r="K174" s="14" t="s">
        <v>262</v>
      </c>
    </row>
    <row r="175" spans="1:11" x14ac:dyDescent="0.35">
      <c r="A175" t="s">
        <v>263</v>
      </c>
      <c r="B175" t="s">
        <v>264</v>
      </c>
      <c r="C175" t="s">
        <v>624</v>
      </c>
      <c r="D175" t="s">
        <v>1158</v>
      </c>
      <c r="E175" t="s">
        <v>624</v>
      </c>
      <c r="F175" t="s">
        <v>624</v>
      </c>
      <c r="G175" t="s">
        <v>624</v>
      </c>
      <c r="J175" t="s">
        <v>263</v>
      </c>
      <c r="K175" s="14" t="s">
        <v>266</v>
      </c>
    </row>
    <row r="176" spans="1:11" x14ac:dyDescent="0.35">
      <c r="A176" t="s">
        <v>263</v>
      </c>
      <c r="B176" t="s">
        <v>265</v>
      </c>
      <c r="C176" t="s">
        <v>624</v>
      </c>
      <c r="D176" t="s">
        <v>1158</v>
      </c>
      <c r="E176" t="s">
        <v>624</v>
      </c>
      <c r="F176" t="s">
        <v>624</v>
      </c>
      <c r="G176" t="s">
        <v>624</v>
      </c>
      <c r="J176" t="s">
        <v>263</v>
      </c>
      <c r="K176" s="14" t="s">
        <v>266</v>
      </c>
    </row>
    <row r="177" spans="1:11" x14ac:dyDescent="0.35">
      <c r="A177" t="s">
        <v>263</v>
      </c>
      <c r="B177" t="s">
        <v>266</v>
      </c>
      <c r="C177" t="s">
        <v>624</v>
      </c>
      <c r="D177" t="s">
        <v>1158</v>
      </c>
      <c r="E177" t="s">
        <v>624</v>
      </c>
      <c r="F177" t="s">
        <v>624</v>
      </c>
      <c r="G177" t="s">
        <v>624</v>
      </c>
      <c r="J177" t="s">
        <v>263</v>
      </c>
      <c r="K177" s="14" t="s">
        <v>266</v>
      </c>
    </row>
    <row r="178" spans="1:11" x14ac:dyDescent="0.35">
      <c r="A178" t="s">
        <v>267</v>
      </c>
      <c r="B178" t="s">
        <v>268</v>
      </c>
      <c r="C178" t="s">
        <v>624</v>
      </c>
      <c r="D178" t="s">
        <v>1158</v>
      </c>
      <c r="E178" t="s">
        <v>624</v>
      </c>
      <c r="F178" t="s">
        <v>624</v>
      </c>
      <c r="G178" t="s">
        <v>624</v>
      </c>
      <c r="J178" t="s">
        <v>267</v>
      </c>
      <c r="K178" s="14" t="s">
        <v>268</v>
      </c>
    </row>
    <row r="179" spans="1:11" x14ac:dyDescent="0.35">
      <c r="A179" t="s">
        <v>267</v>
      </c>
      <c r="B179" t="s">
        <v>270</v>
      </c>
      <c r="C179" t="s">
        <v>624</v>
      </c>
      <c r="D179" t="s">
        <v>1158</v>
      </c>
      <c r="E179" t="s">
        <v>624</v>
      </c>
      <c r="F179" t="s">
        <v>624</v>
      </c>
      <c r="G179" t="s">
        <v>624</v>
      </c>
      <c r="J179" t="s">
        <v>267</v>
      </c>
      <c r="K179" s="14" t="s">
        <v>268</v>
      </c>
    </row>
    <row r="180" spans="1:11" x14ac:dyDescent="0.35">
      <c r="A180" t="s">
        <v>267</v>
      </c>
      <c r="B180" t="s">
        <v>269</v>
      </c>
      <c r="C180" t="s">
        <v>624</v>
      </c>
      <c r="D180" t="s">
        <v>1158</v>
      </c>
      <c r="E180" t="s">
        <v>624</v>
      </c>
      <c r="F180" t="s">
        <v>624</v>
      </c>
      <c r="G180" t="s">
        <v>624</v>
      </c>
      <c r="J180" t="s">
        <v>267</v>
      </c>
      <c r="K180" s="14" t="s">
        <v>268</v>
      </c>
    </row>
    <row r="181" spans="1:11" x14ac:dyDescent="0.35">
      <c r="A181" t="s">
        <v>274</v>
      </c>
      <c r="B181" t="s">
        <v>275</v>
      </c>
      <c r="C181" t="s">
        <v>624</v>
      </c>
      <c r="D181" t="s">
        <v>1158</v>
      </c>
      <c r="E181" t="s">
        <v>624</v>
      </c>
      <c r="F181" t="s">
        <v>624</v>
      </c>
      <c r="G181" t="s">
        <v>624</v>
      </c>
      <c r="J181" t="s">
        <v>274</v>
      </c>
      <c r="K181" s="14" t="s">
        <v>650</v>
      </c>
    </row>
    <row r="182" spans="1:11" x14ac:dyDescent="0.35">
      <c r="A182" t="s">
        <v>280</v>
      </c>
      <c r="B182" t="s">
        <v>282</v>
      </c>
      <c r="C182" t="s">
        <v>624</v>
      </c>
      <c r="D182" t="s">
        <v>1159</v>
      </c>
      <c r="E182">
        <v>0.78705955909596126</v>
      </c>
      <c r="F182">
        <v>8.73</v>
      </c>
      <c r="G182" t="s">
        <v>624</v>
      </c>
      <c r="J182" t="s">
        <v>280</v>
      </c>
      <c r="K182" s="14" t="s">
        <v>647</v>
      </c>
    </row>
    <row r="183" spans="1:11" x14ac:dyDescent="0.35">
      <c r="A183" t="s">
        <v>280</v>
      </c>
      <c r="B183" t="s">
        <v>281</v>
      </c>
      <c r="C183" t="s">
        <v>624</v>
      </c>
      <c r="D183" t="s">
        <v>1158</v>
      </c>
      <c r="E183" t="s">
        <v>624</v>
      </c>
      <c r="F183" t="s">
        <v>624</v>
      </c>
      <c r="G183" t="s">
        <v>624</v>
      </c>
      <c r="J183" t="s">
        <v>280</v>
      </c>
      <c r="K183" s="14" t="s">
        <v>647</v>
      </c>
    </row>
    <row r="184" spans="1:11" x14ac:dyDescent="0.35">
      <c r="A184" t="s">
        <v>283</v>
      </c>
      <c r="B184" t="s">
        <v>284</v>
      </c>
      <c r="C184" t="s">
        <v>1166</v>
      </c>
      <c r="D184" t="s">
        <v>1159</v>
      </c>
      <c r="E184">
        <v>0.57773143335360144</v>
      </c>
      <c r="F184">
        <v>29.09</v>
      </c>
      <c r="G184" t="s">
        <v>624</v>
      </c>
      <c r="J184" t="s">
        <v>283</v>
      </c>
      <c r="K184" s="14" t="s">
        <v>284</v>
      </c>
    </row>
    <row r="185" spans="1:11" x14ac:dyDescent="0.35">
      <c r="A185" t="s">
        <v>287</v>
      </c>
      <c r="B185" t="s">
        <v>288</v>
      </c>
      <c r="C185" t="s">
        <v>624</v>
      </c>
      <c r="D185" t="s">
        <v>1158</v>
      </c>
      <c r="E185" t="s">
        <v>624</v>
      </c>
      <c r="F185" t="s">
        <v>624</v>
      </c>
      <c r="G185" t="s">
        <v>624</v>
      </c>
      <c r="J185" t="s">
        <v>287</v>
      </c>
      <c r="K185" s="14" t="s">
        <v>288</v>
      </c>
    </row>
    <row r="186" spans="1:11" x14ac:dyDescent="0.35">
      <c r="A186" t="s">
        <v>287</v>
      </c>
      <c r="B186" t="s">
        <v>289</v>
      </c>
      <c r="C186" t="s">
        <v>624</v>
      </c>
      <c r="D186" t="s">
        <v>1159</v>
      </c>
      <c r="E186">
        <v>0.44627511645941098</v>
      </c>
      <c r="F186">
        <v>556.89</v>
      </c>
      <c r="G186" t="s">
        <v>624</v>
      </c>
      <c r="J186" t="s">
        <v>287</v>
      </c>
      <c r="K186" s="14" t="s">
        <v>289</v>
      </c>
    </row>
    <row r="187" spans="1:11" x14ac:dyDescent="0.35">
      <c r="A187" t="s">
        <v>287</v>
      </c>
      <c r="B187" t="s">
        <v>291</v>
      </c>
      <c r="C187" t="s">
        <v>624</v>
      </c>
      <c r="D187" t="s">
        <v>1159</v>
      </c>
      <c r="E187">
        <v>0.45844646408239875</v>
      </c>
      <c r="F187">
        <v>21.831</v>
      </c>
      <c r="G187" t="s">
        <v>624</v>
      </c>
      <c r="J187" t="s">
        <v>287</v>
      </c>
      <c r="K187" s="14" t="s">
        <v>673</v>
      </c>
    </row>
    <row r="188" spans="1:11" x14ac:dyDescent="0.35">
      <c r="A188" t="s">
        <v>292</v>
      </c>
      <c r="B188" t="s">
        <v>293</v>
      </c>
      <c r="C188" t="s">
        <v>812</v>
      </c>
      <c r="D188" t="s">
        <v>1159</v>
      </c>
      <c r="E188">
        <v>0.53041149514399721</v>
      </c>
      <c r="F188">
        <v>74.870999999999995</v>
      </c>
      <c r="G188">
        <v>118.38500000000001</v>
      </c>
      <c r="J188" t="s">
        <v>292</v>
      </c>
      <c r="K188" s="14" t="s">
        <v>293</v>
      </c>
    </row>
    <row r="189" spans="1:11" x14ac:dyDescent="0.35">
      <c r="A189" t="s">
        <v>292</v>
      </c>
      <c r="B189" t="s">
        <v>294</v>
      </c>
      <c r="C189" t="s">
        <v>624</v>
      </c>
      <c r="D189" t="s">
        <v>1159</v>
      </c>
      <c r="E189">
        <v>0.53046230385678905</v>
      </c>
      <c r="F189">
        <v>20.260000000000002</v>
      </c>
      <c r="G189" t="s">
        <v>624</v>
      </c>
      <c r="J189" t="s">
        <v>292</v>
      </c>
      <c r="K189" s="14" t="s">
        <v>293</v>
      </c>
    </row>
    <row r="190" spans="1:11" ht="29" x14ac:dyDescent="0.35">
      <c r="A190" t="s">
        <v>44</v>
      </c>
      <c r="B190" t="s">
        <v>45</v>
      </c>
      <c r="C190" t="s">
        <v>624</v>
      </c>
      <c r="D190" t="s">
        <v>1159</v>
      </c>
      <c r="E190">
        <v>0.49008749109897937</v>
      </c>
      <c r="F190">
        <v>301</v>
      </c>
      <c r="G190" t="s">
        <v>624</v>
      </c>
      <c r="J190" t="s">
        <v>44</v>
      </c>
      <c r="K190" s="14" t="s">
        <v>631</v>
      </c>
    </row>
    <row r="191" spans="1:11" ht="29" x14ac:dyDescent="0.35">
      <c r="A191" t="s">
        <v>44</v>
      </c>
      <c r="B191" t="s">
        <v>47</v>
      </c>
      <c r="C191" t="s">
        <v>624</v>
      </c>
      <c r="D191" t="s">
        <v>1159</v>
      </c>
      <c r="E191">
        <v>0.48995441746420942</v>
      </c>
      <c r="F191">
        <v>301.2</v>
      </c>
      <c r="G191" t="s">
        <v>624</v>
      </c>
      <c r="J191" t="s">
        <v>44</v>
      </c>
      <c r="K191" s="14" t="s">
        <v>631</v>
      </c>
    </row>
    <row r="192" spans="1:11" ht="29" x14ac:dyDescent="0.35">
      <c r="A192" t="s">
        <v>44</v>
      </c>
      <c r="B192" t="s">
        <v>48</v>
      </c>
      <c r="C192" t="s">
        <v>1186</v>
      </c>
      <c r="D192" t="s">
        <v>1158</v>
      </c>
      <c r="E192" t="s">
        <v>624</v>
      </c>
      <c r="F192" t="s">
        <v>624</v>
      </c>
      <c r="G192" t="s">
        <v>624</v>
      </c>
      <c r="J192" t="s">
        <v>44</v>
      </c>
      <c r="K192" s="14" t="s">
        <v>631</v>
      </c>
    </row>
    <row r="193" spans="1:11" ht="29" x14ac:dyDescent="0.35">
      <c r="A193" t="s">
        <v>44</v>
      </c>
      <c r="B193" t="s">
        <v>46</v>
      </c>
      <c r="C193" t="s">
        <v>624</v>
      </c>
      <c r="D193" t="s">
        <v>1159</v>
      </c>
      <c r="E193">
        <v>0.48024014994720182</v>
      </c>
      <c r="F193">
        <v>267.8</v>
      </c>
      <c r="G193" t="s">
        <v>624</v>
      </c>
      <c r="J193" t="s">
        <v>44</v>
      </c>
      <c r="K193" s="14" t="s">
        <v>633</v>
      </c>
    </row>
    <row r="194" spans="1:11" ht="29" x14ac:dyDescent="0.35">
      <c r="A194" t="s">
        <v>44</v>
      </c>
      <c r="B194" t="s">
        <v>49</v>
      </c>
      <c r="C194" t="s">
        <v>624</v>
      </c>
      <c r="D194" t="s">
        <v>1159</v>
      </c>
      <c r="E194">
        <v>0.480745039395929</v>
      </c>
      <c r="F194">
        <v>196.8</v>
      </c>
      <c r="G194" t="s">
        <v>624</v>
      </c>
      <c r="J194" t="s">
        <v>44</v>
      </c>
      <c r="K194" s="14" t="s">
        <v>633</v>
      </c>
    </row>
    <row r="195" spans="1:11" ht="29" x14ac:dyDescent="0.35">
      <c r="A195" t="s">
        <v>44</v>
      </c>
      <c r="B195" t="s">
        <v>50</v>
      </c>
      <c r="C195" t="s">
        <v>1186</v>
      </c>
      <c r="D195" t="s">
        <v>1159</v>
      </c>
      <c r="E195">
        <v>0.47945500296033156</v>
      </c>
      <c r="F195">
        <v>71</v>
      </c>
      <c r="G195" t="s">
        <v>624</v>
      </c>
      <c r="J195" t="s">
        <v>44</v>
      </c>
      <c r="K195" s="14" t="s">
        <v>633</v>
      </c>
    </row>
    <row r="196" spans="1:11" x14ac:dyDescent="0.35">
      <c r="A196" t="s">
        <v>583</v>
      </c>
      <c r="B196" t="s">
        <v>594</v>
      </c>
      <c r="C196" t="s">
        <v>624</v>
      </c>
      <c r="D196" t="s">
        <v>1158</v>
      </c>
      <c r="E196" t="s">
        <v>624</v>
      </c>
      <c r="F196" t="s">
        <v>624</v>
      </c>
      <c r="G196" t="s">
        <v>624</v>
      </c>
      <c r="J196" t="s">
        <v>583</v>
      </c>
      <c r="K196" s="14" t="s">
        <v>584</v>
      </c>
    </row>
    <row r="197" spans="1:11" x14ac:dyDescent="0.35">
      <c r="A197" t="s">
        <v>583</v>
      </c>
      <c r="B197" t="s">
        <v>584</v>
      </c>
      <c r="C197" t="s">
        <v>624</v>
      </c>
      <c r="D197" t="s">
        <v>1158</v>
      </c>
      <c r="E197" t="s">
        <v>624</v>
      </c>
      <c r="F197" t="s">
        <v>624</v>
      </c>
      <c r="G197" t="s">
        <v>624</v>
      </c>
      <c r="J197" t="s">
        <v>583</v>
      </c>
      <c r="K197" s="14" t="s">
        <v>584</v>
      </c>
    </row>
    <row r="198" spans="1:11" x14ac:dyDescent="0.35">
      <c r="A198" t="s">
        <v>583</v>
      </c>
      <c r="B198" t="s">
        <v>600</v>
      </c>
      <c r="C198" t="s">
        <v>624</v>
      </c>
      <c r="D198" t="s">
        <v>1158</v>
      </c>
      <c r="E198" t="s">
        <v>624</v>
      </c>
      <c r="F198" t="s">
        <v>624</v>
      </c>
      <c r="G198" t="s">
        <v>624</v>
      </c>
      <c r="J198" t="s">
        <v>583</v>
      </c>
      <c r="K198" s="14" t="s">
        <v>694</v>
      </c>
    </row>
    <row r="199" spans="1:11" x14ac:dyDescent="0.35">
      <c r="A199" t="s">
        <v>583</v>
      </c>
      <c r="B199" t="s">
        <v>596</v>
      </c>
      <c r="C199" t="s">
        <v>624</v>
      </c>
      <c r="D199" t="s">
        <v>1158</v>
      </c>
      <c r="E199" t="s">
        <v>624</v>
      </c>
      <c r="F199" t="s">
        <v>624</v>
      </c>
      <c r="G199" t="s">
        <v>624</v>
      </c>
      <c r="J199" t="s">
        <v>583</v>
      </c>
      <c r="K199" s="14" t="s">
        <v>591</v>
      </c>
    </row>
    <row r="200" spans="1:11" x14ac:dyDescent="0.35">
      <c r="A200" t="s">
        <v>583</v>
      </c>
      <c r="B200" t="s">
        <v>597</v>
      </c>
      <c r="C200" t="s">
        <v>624</v>
      </c>
      <c r="D200" t="s">
        <v>1158</v>
      </c>
      <c r="E200" t="s">
        <v>624</v>
      </c>
      <c r="F200" t="s">
        <v>624</v>
      </c>
      <c r="G200" t="s">
        <v>624</v>
      </c>
      <c r="J200" t="s">
        <v>583</v>
      </c>
      <c r="K200" s="14" t="s">
        <v>597</v>
      </c>
    </row>
    <row r="201" spans="1:11" x14ac:dyDescent="0.35">
      <c r="A201" t="s">
        <v>583</v>
      </c>
      <c r="B201" t="s">
        <v>601</v>
      </c>
      <c r="C201" t="s">
        <v>624</v>
      </c>
      <c r="D201" t="s">
        <v>1158</v>
      </c>
      <c r="E201" t="s">
        <v>624</v>
      </c>
      <c r="F201" t="s">
        <v>624</v>
      </c>
      <c r="G201" t="s">
        <v>624</v>
      </c>
      <c r="J201" t="s">
        <v>583</v>
      </c>
      <c r="K201" s="14" t="s">
        <v>694</v>
      </c>
    </row>
    <row r="202" spans="1:11" x14ac:dyDescent="0.35">
      <c r="A202" t="s">
        <v>583</v>
      </c>
      <c r="B202" t="s">
        <v>599</v>
      </c>
      <c r="C202" t="s">
        <v>624</v>
      </c>
      <c r="D202" t="s">
        <v>1158</v>
      </c>
      <c r="E202" t="s">
        <v>624</v>
      </c>
      <c r="F202" t="s">
        <v>624</v>
      </c>
      <c r="G202" t="s">
        <v>624</v>
      </c>
      <c r="J202" t="s">
        <v>583</v>
      </c>
      <c r="K202" s="14" t="s">
        <v>492</v>
      </c>
    </row>
    <row r="203" spans="1:11" x14ac:dyDescent="0.35">
      <c r="A203" t="s">
        <v>583</v>
      </c>
      <c r="B203" t="s">
        <v>585</v>
      </c>
      <c r="C203" t="s">
        <v>624</v>
      </c>
      <c r="D203" t="s">
        <v>1158</v>
      </c>
      <c r="E203" t="s">
        <v>624</v>
      </c>
      <c r="F203" t="s">
        <v>624</v>
      </c>
      <c r="G203" t="s">
        <v>624</v>
      </c>
      <c r="J203" t="s">
        <v>583</v>
      </c>
      <c r="K203" s="14" t="s">
        <v>585</v>
      </c>
    </row>
    <row r="204" spans="1:11" x14ac:dyDescent="0.35">
      <c r="A204" t="s">
        <v>583</v>
      </c>
      <c r="B204" t="s">
        <v>586</v>
      </c>
      <c r="C204" t="s">
        <v>624</v>
      </c>
      <c r="D204" t="s">
        <v>1158</v>
      </c>
      <c r="E204" t="s">
        <v>624</v>
      </c>
      <c r="F204" t="s">
        <v>624</v>
      </c>
      <c r="G204" t="s">
        <v>624</v>
      </c>
      <c r="J204" t="s">
        <v>583</v>
      </c>
      <c r="K204" s="14" t="s">
        <v>586</v>
      </c>
    </row>
    <row r="205" spans="1:11" x14ac:dyDescent="0.35">
      <c r="A205" t="s">
        <v>583</v>
      </c>
      <c r="B205" t="s">
        <v>593</v>
      </c>
      <c r="C205" t="s">
        <v>624</v>
      </c>
      <c r="D205" t="s">
        <v>1158</v>
      </c>
      <c r="E205" t="s">
        <v>624</v>
      </c>
      <c r="F205" t="s">
        <v>624</v>
      </c>
      <c r="G205" t="s">
        <v>624</v>
      </c>
      <c r="J205" t="s">
        <v>583</v>
      </c>
      <c r="K205" s="14" t="s">
        <v>151</v>
      </c>
    </row>
    <row r="206" spans="1:11" x14ac:dyDescent="0.35">
      <c r="A206" t="s">
        <v>583</v>
      </c>
      <c r="B206" t="s">
        <v>587</v>
      </c>
      <c r="C206" t="s">
        <v>624</v>
      </c>
      <c r="D206" t="s">
        <v>1158</v>
      </c>
      <c r="E206" t="s">
        <v>624</v>
      </c>
      <c r="F206" t="s">
        <v>624</v>
      </c>
      <c r="G206" t="s">
        <v>624</v>
      </c>
      <c r="J206" t="s">
        <v>583</v>
      </c>
      <c r="K206" s="14" t="s">
        <v>587</v>
      </c>
    </row>
    <row r="207" spans="1:11" x14ac:dyDescent="0.35">
      <c r="A207" t="s">
        <v>583</v>
      </c>
      <c r="B207" t="s">
        <v>588</v>
      </c>
      <c r="C207" t="s">
        <v>624</v>
      </c>
      <c r="D207" t="s">
        <v>1158</v>
      </c>
      <c r="E207" t="s">
        <v>624</v>
      </c>
      <c r="F207">
        <v>0.45</v>
      </c>
      <c r="G207" t="s">
        <v>624</v>
      </c>
      <c r="J207" t="s">
        <v>583</v>
      </c>
      <c r="K207" s="14" t="s">
        <v>588</v>
      </c>
    </row>
    <row r="208" spans="1:11" x14ac:dyDescent="0.35">
      <c r="A208" t="s">
        <v>583</v>
      </c>
      <c r="B208" t="s">
        <v>589</v>
      </c>
      <c r="C208" t="s">
        <v>624</v>
      </c>
      <c r="D208" t="s">
        <v>1040</v>
      </c>
      <c r="E208" t="s">
        <v>624</v>
      </c>
      <c r="F208" t="s">
        <v>624</v>
      </c>
      <c r="G208" t="s">
        <v>624</v>
      </c>
      <c r="J208" t="s">
        <v>583</v>
      </c>
      <c r="K208" s="14" t="s">
        <v>589</v>
      </c>
    </row>
    <row r="209" spans="1:11" x14ac:dyDescent="0.35">
      <c r="A209" t="s">
        <v>583</v>
      </c>
      <c r="B209" t="s">
        <v>598</v>
      </c>
      <c r="C209" t="s">
        <v>624</v>
      </c>
      <c r="D209" t="s">
        <v>1158</v>
      </c>
      <c r="E209" t="s">
        <v>624</v>
      </c>
      <c r="F209" t="s">
        <v>624</v>
      </c>
      <c r="G209" t="s">
        <v>624</v>
      </c>
      <c r="J209" t="s">
        <v>583</v>
      </c>
      <c r="K209" s="14" t="s">
        <v>492</v>
      </c>
    </row>
    <row r="210" spans="1:11" x14ac:dyDescent="0.35">
      <c r="A210" t="s">
        <v>583</v>
      </c>
      <c r="B210" t="s">
        <v>590</v>
      </c>
      <c r="C210" t="s">
        <v>624</v>
      </c>
      <c r="D210" t="s">
        <v>1158</v>
      </c>
      <c r="E210" t="s">
        <v>624</v>
      </c>
      <c r="F210" t="s">
        <v>624</v>
      </c>
      <c r="G210" t="s">
        <v>624</v>
      </c>
      <c r="J210" t="s">
        <v>583</v>
      </c>
      <c r="K210" s="14" t="s">
        <v>590</v>
      </c>
    </row>
    <row r="211" spans="1:11" x14ac:dyDescent="0.35">
      <c r="A211" t="s">
        <v>583</v>
      </c>
      <c r="B211" t="s">
        <v>592</v>
      </c>
      <c r="C211" t="s">
        <v>624</v>
      </c>
      <c r="D211" t="s">
        <v>1158</v>
      </c>
      <c r="E211" t="s">
        <v>624</v>
      </c>
      <c r="F211" t="s">
        <v>624</v>
      </c>
      <c r="G211" t="s">
        <v>624</v>
      </c>
      <c r="J211" t="s">
        <v>583</v>
      </c>
      <c r="K211" s="14" t="s">
        <v>592</v>
      </c>
    </row>
    <row r="212" spans="1:11" x14ac:dyDescent="0.35">
      <c r="A212" t="s">
        <v>583</v>
      </c>
      <c r="B212" t="s">
        <v>595</v>
      </c>
      <c r="C212" t="s">
        <v>624</v>
      </c>
      <c r="D212" t="s">
        <v>1158</v>
      </c>
      <c r="E212" t="s">
        <v>624</v>
      </c>
      <c r="F212" t="s">
        <v>624</v>
      </c>
      <c r="G212" t="s">
        <v>624</v>
      </c>
      <c r="J212" t="s">
        <v>583</v>
      </c>
      <c r="K212" s="14" t="s">
        <v>591</v>
      </c>
    </row>
    <row r="213" spans="1:11" x14ac:dyDescent="0.35">
      <c r="A213" t="s">
        <v>583</v>
      </c>
      <c r="B213" t="s">
        <v>591</v>
      </c>
      <c r="C213" t="s">
        <v>624</v>
      </c>
      <c r="D213" t="s">
        <v>1158</v>
      </c>
      <c r="E213" t="s">
        <v>624</v>
      </c>
      <c r="F213" t="s">
        <v>624</v>
      </c>
      <c r="G213" t="s">
        <v>624</v>
      </c>
      <c r="J213" t="s">
        <v>583</v>
      </c>
      <c r="K213" s="14" t="s">
        <v>591</v>
      </c>
    </row>
    <row r="214" spans="1:11" x14ac:dyDescent="0.35">
      <c r="A214" t="s">
        <v>378</v>
      </c>
      <c r="B214" t="s">
        <v>379</v>
      </c>
      <c r="C214" t="s">
        <v>624</v>
      </c>
      <c r="D214" t="s">
        <v>1158</v>
      </c>
      <c r="E214" t="s">
        <v>624</v>
      </c>
      <c r="F214" t="s">
        <v>624</v>
      </c>
      <c r="G214" t="s">
        <v>624</v>
      </c>
      <c r="J214" t="s">
        <v>378</v>
      </c>
      <c r="K214" s="14" t="s">
        <v>380</v>
      </c>
    </row>
    <row r="215" spans="1:11" x14ac:dyDescent="0.35">
      <c r="A215" t="s">
        <v>378</v>
      </c>
      <c r="B215" t="s">
        <v>380</v>
      </c>
      <c r="C215" t="s">
        <v>624</v>
      </c>
      <c r="D215" t="s">
        <v>1158</v>
      </c>
      <c r="E215" t="s">
        <v>624</v>
      </c>
      <c r="F215" t="s">
        <v>624</v>
      </c>
      <c r="G215" t="s">
        <v>624</v>
      </c>
      <c r="J215" t="s">
        <v>378</v>
      </c>
      <c r="K215" s="14" t="s">
        <v>380</v>
      </c>
    </row>
    <row r="216" spans="1:11" x14ac:dyDescent="0.35">
      <c r="A216" t="s">
        <v>453</v>
      </c>
      <c r="B216" t="s">
        <v>454</v>
      </c>
      <c r="C216" t="s">
        <v>624</v>
      </c>
      <c r="D216" t="s">
        <v>1158</v>
      </c>
      <c r="E216" t="s">
        <v>624</v>
      </c>
      <c r="F216" t="s">
        <v>624</v>
      </c>
      <c r="G216" t="s">
        <v>624</v>
      </c>
      <c r="J216" t="s">
        <v>453</v>
      </c>
      <c r="K216" s="14" t="s">
        <v>455</v>
      </c>
    </row>
    <row r="217" spans="1:11" x14ac:dyDescent="0.35">
      <c r="A217" t="s">
        <v>453</v>
      </c>
      <c r="B217" t="s">
        <v>455</v>
      </c>
      <c r="C217" t="s">
        <v>624</v>
      </c>
      <c r="D217" t="s">
        <v>1159</v>
      </c>
      <c r="E217">
        <v>0.66720995338039935</v>
      </c>
      <c r="F217">
        <v>22.094999999999999</v>
      </c>
      <c r="G217" t="s">
        <v>624</v>
      </c>
      <c r="J217" t="s">
        <v>453</v>
      </c>
      <c r="K217" s="14" t="s">
        <v>455</v>
      </c>
    </row>
    <row r="218" spans="1:11" ht="29" x14ac:dyDescent="0.35">
      <c r="A218" t="s">
        <v>295</v>
      </c>
      <c r="B218" t="s">
        <v>296</v>
      </c>
      <c r="C218" t="s">
        <v>624</v>
      </c>
      <c r="D218" t="s">
        <v>1158</v>
      </c>
      <c r="E218" t="s">
        <v>624</v>
      </c>
      <c r="F218" t="s">
        <v>624</v>
      </c>
      <c r="G218">
        <v>4.351</v>
      </c>
      <c r="J218" t="s">
        <v>295</v>
      </c>
      <c r="K218" s="14" t="s">
        <v>651</v>
      </c>
    </row>
    <row r="219" spans="1:11" x14ac:dyDescent="0.35">
      <c r="A219" t="s">
        <v>297</v>
      </c>
      <c r="B219" t="s">
        <v>298</v>
      </c>
      <c r="C219" t="s">
        <v>624</v>
      </c>
      <c r="D219" t="s">
        <v>1158</v>
      </c>
      <c r="E219" t="s">
        <v>624</v>
      </c>
      <c r="F219" t="s">
        <v>624</v>
      </c>
      <c r="G219" t="s">
        <v>624</v>
      </c>
      <c r="J219" t="s">
        <v>297</v>
      </c>
      <c r="K219" s="14" t="s">
        <v>299</v>
      </c>
    </row>
    <row r="220" spans="1:11" x14ac:dyDescent="0.35">
      <c r="A220" t="s">
        <v>297</v>
      </c>
      <c r="B220" t="s">
        <v>299</v>
      </c>
      <c r="C220" t="s">
        <v>624</v>
      </c>
      <c r="D220" t="s">
        <v>1159</v>
      </c>
      <c r="E220">
        <v>0.68230950499107179</v>
      </c>
      <c r="F220">
        <v>18.611999999999998</v>
      </c>
      <c r="G220" t="s">
        <v>624</v>
      </c>
      <c r="J220" t="s">
        <v>297</v>
      </c>
      <c r="K220" s="14" t="s">
        <v>299</v>
      </c>
    </row>
    <row r="221" spans="1:11" x14ac:dyDescent="0.35">
      <c r="A221" t="s">
        <v>297</v>
      </c>
      <c r="B221" t="s">
        <v>300</v>
      </c>
      <c r="C221" t="s">
        <v>624</v>
      </c>
      <c r="D221" t="s">
        <v>1158</v>
      </c>
      <c r="E221" t="s">
        <v>624</v>
      </c>
      <c r="F221" t="s">
        <v>624</v>
      </c>
      <c r="G221" t="s">
        <v>624</v>
      </c>
      <c r="J221" t="s">
        <v>297</v>
      </c>
      <c r="K221" s="14" t="s">
        <v>299</v>
      </c>
    </row>
    <row r="222" spans="1:11" x14ac:dyDescent="0.35">
      <c r="A222" t="s">
        <v>301</v>
      </c>
      <c r="B222" t="s">
        <v>302</v>
      </c>
      <c r="C222" t="s">
        <v>624</v>
      </c>
      <c r="D222" t="s">
        <v>1159</v>
      </c>
      <c r="E222">
        <v>0.62248696648648649</v>
      </c>
      <c r="F222">
        <v>28.3</v>
      </c>
      <c r="G222" t="s">
        <v>624</v>
      </c>
      <c r="J222" t="s">
        <v>301</v>
      </c>
      <c r="K222" s="14" t="s">
        <v>652</v>
      </c>
    </row>
    <row r="223" spans="1:11" x14ac:dyDescent="0.35">
      <c r="A223" t="s">
        <v>303</v>
      </c>
      <c r="B223" t="s">
        <v>304</v>
      </c>
      <c r="C223" t="s">
        <v>624</v>
      </c>
      <c r="D223" t="s">
        <v>1158</v>
      </c>
      <c r="E223" t="s">
        <v>624</v>
      </c>
      <c r="F223" t="s">
        <v>624</v>
      </c>
      <c r="G223" t="s">
        <v>624</v>
      </c>
      <c r="J223" t="s">
        <v>303</v>
      </c>
      <c r="K223" s="14" t="s">
        <v>306</v>
      </c>
    </row>
    <row r="224" spans="1:11" x14ac:dyDescent="0.35">
      <c r="A224" t="s">
        <v>303</v>
      </c>
      <c r="B224" t="s">
        <v>305</v>
      </c>
      <c r="C224" t="s">
        <v>624</v>
      </c>
      <c r="D224" t="s">
        <v>1158</v>
      </c>
      <c r="E224" t="s">
        <v>624</v>
      </c>
      <c r="F224" t="s">
        <v>624</v>
      </c>
      <c r="G224" t="s">
        <v>624</v>
      </c>
      <c r="J224" t="s">
        <v>303</v>
      </c>
      <c r="K224" s="14" t="s">
        <v>306</v>
      </c>
    </row>
    <row r="225" spans="1:11" x14ac:dyDescent="0.35">
      <c r="A225" t="s">
        <v>303</v>
      </c>
      <c r="B225" t="s">
        <v>306</v>
      </c>
      <c r="C225" t="s">
        <v>624</v>
      </c>
      <c r="D225" t="s">
        <v>1159</v>
      </c>
      <c r="E225">
        <v>0.64821828799374903</v>
      </c>
      <c r="F225">
        <v>23.19</v>
      </c>
      <c r="G225" t="s">
        <v>624</v>
      </c>
      <c r="J225" t="s">
        <v>303</v>
      </c>
      <c r="K225" s="14" t="s">
        <v>306</v>
      </c>
    </row>
    <row r="226" spans="1:11" x14ac:dyDescent="0.35">
      <c r="A226" t="s">
        <v>307</v>
      </c>
      <c r="B226" t="s">
        <v>308</v>
      </c>
      <c r="C226" t="s">
        <v>624</v>
      </c>
      <c r="D226" t="s">
        <v>1158</v>
      </c>
      <c r="E226" t="s">
        <v>624</v>
      </c>
      <c r="F226" t="s">
        <v>624</v>
      </c>
      <c r="G226" t="s">
        <v>624</v>
      </c>
      <c r="J226" t="s">
        <v>307</v>
      </c>
      <c r="K226" s="14" t="s">
        <v>308</v>
      </c>
    </row>
    <row r="227" spans="1:11" x14ac:dyDescent="0.35">
      <c r="A227" t="s">
        <v>309</v>
      </c>
      <c r="B227" t="s">
        <v>310</v>
      </c>
      <c r="C227" t="s">
        <v>624</v>
      </c>
      <c r="D227" t="s">
        <v>1159</v>
      </c>
      <c r="E227">
        <v>0.67571040723981901</v>
      </c>
      <c r="F227">
        <v>15.3</v>
      </c>
      <c r="G227" t="s">
        <v>624</v>
      </c>
      <c r="J227" t="s">
        <v>309</v>
      </c>
      <c r="K227" s="14" t="s">
        <v>310</v>
      </c>
    </row>
    <row r="228" spans="1:11" x14ac:dyDescent="0.35">
      <c r="A228" t="s">
        <v>311</v>
      </c>
      <c r="B228" t="s">
        <v>312</v>
      </c>
      <c r="C228" t="s">
        <v>624</v>
      </c>
      <c r="D228" t="s">
        <v>1158</v>
      </c>
      <c r="E228" t="s">
        <v>624</v>
      </c>
      <c r="F228" t="s">
        <v>624</v>
      </c>
      <c r="G228" t="s">
        <v>624</v>
      </c>
      <c r="J228" t="s">
        <v>311</v>
      </c>
      <c r="K228" s="14" t="s">
        <v>312</v>
      </c>
    </row>
    <row r="229" spans="1:11" x14ac:dyDescent="0.35">
      <c r="A229" t="s">
        <v>610</v>
      </c>
      <c r="B229" t="s">
        <v>611</v>
      </c>
      <c r="C229" t="s">
        <v>624</v>
      </c>
      <c r="D229" t="s">
        <v>1158</v>
      </c>
      <c r="E229" t="s">
        <v>624</v>
      </c>
      <c r="F229" t="s">
        <v>624</v>
      </c>
      <c r="G229" t="s">
        <v>624</v>
      </c>
      <c r="J229" t="s">
        <v>610</v>
      </c>
      <c r="K229" s="14" t="s">
        <v>611</v>
      </c>
    </row>
    <row r="230" spans="1:11" x14ac:dyDescent="0.35">
      <c r="A230" t="s">
        <v>610</v>
      </c>
      <c r="B230" t="s">
        <v>612</v>
      </c>
      <c r="C230" t="s">
        <v>1188</v>
      </c>
      <c r="D230" t="s">
        <v>1158</v>
      </c>
      <c r="E230" t="s">
        <v>624</v>
      </c>
      <c r="F230" t="s">
        <v>624</v>
      </c>
      <c r="G230" t="s">
        <v>624</v>
      </c>
      <c r="J230" t="s">
        <v>610</v>
      </c>
      <c r="K230" s="14" t="s">
        <v>611</v>
      </c>
    </row>
    <row r="231" spans="1:11" x14ac:dyDescent="0.35">
      <c r="A231" t="s">
        <v>313</v>
      </c>
      <c r="B231" t="s">
        <v>314</v>
      </c>
      <c r="C231" t="s">
        <v>624</v>
      </c>
      <c r="D231" t="s">
        <v>1158</v>
      </c>
      <c r="E231" t="s">
        <v>624</v>
      </c>
      <c r="F231">
        <v>0.75</v>
      </c>
      <c r="G231" t="s">
        <v>624</v>
      </c>
      <c r="J231" t="s">
        <v>313</v>
      </c>
      <c r="K231" s="14" t="s">
        <v>314</v>
      </c>
    </row>
    <row r="232" spans="1:11" x14ac:dyDescent="0.35">
      <c r="A232" t="s">
        <v>315</v>
      </c>
      <c r="B232" t="s">
        <v>316</v>
      </c>
      <c r="C232" t="s">
        <v>624</v>
      </c>
      <c r="D232" t="s">
        <v>1040</v>
      </c>
      <c r="E232" t="s">
        <v>624</v>
      </c>
      <c r="F232" t="s">
        <v>624</v>
      </c>
      <c r="G232" t="s">
        <v>624</v>
      </c>
      <c r="J232" t="s">
        <v>315</v>
      </c>
      <c r="K232" s="14" t="s">
        <v>317</v>
      </c>
    </row>
    <row r="233" spans="1:11" x14ac:dyDescent="0.35">
      <c r="A233" t="s">
        <v>315</v>
      </c>
      <c r="B233" t="s">
        <v>317</v>
      </c>
      <c r="C233" t="s">
        <v>624</v>
      </c>
      <c r="D233" t="s">
        <v>1158</v>
      </c>
      <c r="E233" t="s">
        <v>624</v>
      </c>
      <c r="F233" t="s">
        <v>624</v>
      </c>
      <c r="G233" t="s">
        <v>624</v>
      </c>
      <c r="J233" t="s">
        <v>315</v>
      </c>
      <c r="K233" s="14" t="s">
        <v>317</v>
      </c>
    </row>
    <row r="234" spans="1:11" x14ac:dyDescent="0.35">
      <c r="A234" t="s">
        <v>315</v>
      </c>
      <c r="B234" t="s">
        <v>318</v>
      </c>
      <c r="C234" t="s">
        <v>624</v>
      </c>
      <c r="D234" t="s">
        <v>1158</v>
      </c>
      <c r="E234" t="s">
        <v>624</v>
      </c>
      <c r="F234" t="s">
        <v>624</v>
      </c>
      <c r="G234" t="s">
        <v>624</v>
      </c>
      <c r="J234" t="s">
        <v>315</v>
      </c>
      <c r="K234" s="14" t="s">
        <v>317</v>
      </c>
    </row>
    <row r="235" spans="1:11" x14ac:dyDescent="0.35">
      <c r="A235" t="s">
        <v>315</v>
      </c>
      <c r="B235" t="s">
        <v>319</v>
      </c>
      <c r="C235" t="s">
        <v>624</v>
      </c>
      <c r="D235" t="s">
        <v>1158</v>
      </c>
      <c r="E235" t="s">
        <v>624</v>
      </c>
      <c r="F235" t="s">
        <v>624</v>
      </c>
      <c r="G235" t="s">
        <v>624</v>
      </c>
      <c r="J235" t="s">
        <v>315</v>
      </c>
      <c r="K235" s="14" t="s">
        <v>317</v>
      </c>
    </row>
    <row r="236" spans="1:11" x14ac:dyDescent="0.35">
      <c r="A236" t="s">
        <v>320</v>
      </c>
      <c r="B236" t="s">
        <v>321</v>
      </c>
      <c r="C236" t="s">
        <v>624</v>
      </c>
      <c r="D236" t="s">
        <v>1158</v>
      </c>
      <c r="E236" t="s">
        <v>624</v>
      </c>
      <c r="F236" t="s">
        <v>624</v>
      </c>
      <c r="G236" t="s">
        <v>624</v>
      </c>
      <c r="J236" t="s">
        <v>320</v>
      </c>
      <c r="K236" s="14" t="s">
        <v>653</v>
      </c>
    </row>
    <row r="237" spans="1:11" x14ac:dyDescent="0.35">
      <c r="A237" t="s">
        <v>320</v>
      </c>
      <c r="B237" t="s">
        <v>322</v>
      </c>
      <c r="C237" t="s">
        <v>624</v>
      </c>
      <c r="D237" t="s">
        <v>1158</v>
      </c>
      <c r="E237" t="s">
        <v>624</v>
      </c>
      <c r="F237" t="s">
        <v>624</v>
      </c>
      <c r="G237" t="s">
        <v>624</v>
      </c>
      <c r="J237" t="s">
        <v>320</v>
      </c>
      <c r="K237" s="14" t="s">
        <v>653</v>
      </c>
    </row>
    <row r="238" spans="1:11" x14ac:dyDescent="0.35">
      <c r="A238" t="s">
        <v>323</v>
      </c>
      <c r="B238" t="s">
        <v>324</v>
      </c>
      <c r="C238" t="s">
        <v>624</v>
      </c>
      <c r="D238" t="s">
        <v>1159</v>
      </c>
      <c r="E238">
        <v>0.58689173563285491</v>
      </c>
      <c r="F238">
        <v>17.359504000000001</v>
      </c>
      <c r="G238" t="s">
        <v>624</v>
      </c>
      <c r="J238" t="s">
        <v>323</v>
      </c>
      <c r="K238" s="14" t="s">
        <v>654</v>
      </c>
    </row>
    <row r="239" spans="1:11" x14ac:dyDescent="0.35">
      <c r="A239" t="s">
        <v>327</v>
      </c>
      <c r="B239" t="s">
        <v>328</v>
      </c>
      <c r="C239" t="s">
        <v>822</v>
      </c>
      <c r="D239" t="s">
        <v>1159</v>
      </c>
      <c r="E239">
        <v>0.88148970755320466</v>
      </c>
      <c r="F239">
        <v>10.6</v>
      </c>
      <c r="G239" t="s">
        <v>624</v>
      </c>
      <c r="J239" t="s">
        <v>327</v>
      </c>
      <c r="K239" s="14" t="s">
        <v>328</v>
      </c>
    </row>
    <row r="240" spans="1:11" x14ac:dyDescent="0.35">
      <c r="A240" t="s">
        <v>329</v>
      </c>
      <c r="B240" t="s">
        <v>330</v>
      </c>
      <c r="C240" t="s">
        <v>624</v>
      </c>
      <c r="D240" t="s">
        <v>1158</v>
      </c>
      <c r="E240" t="s">
        <v>624</v>
      </c>
      <c r="F240" t="s">
        <v>624</v>
      </c>
      <c r="G240" t="s">
        <v>624</v>
      </c>
      <c r="J240" t="s">
        <v>329</v>
      </c>
      <c r="K240" s="14" t="s">
        <v>330</v>
      </c>
    </row>
    <row r="241" spans="1:11" x14ac:dyDescent="0.35">
      <c r="A241" t="s">
        <v>331</v>
      </c>
      <c r="B241" t="s">
        <v>332</v>
      </c>
      <c r="C241" t="s">
        <v>624</v>
      </c>
      <c r="D241" t="s">
        <v>1158</v>
      </c>
      <c r="E241" t="s">
        <v>624</v>
      </c>
      <c r="F241" t="s">
        <v>624</v>
      </c>
      <c r="G241" t="s">
        <v>624</v>
      </c>
      <c r="J241" t="s">
        <v>331</v>
      </c>
      <c r="K241" s="14" t="s">
        <v>344</v>
      </c>
    </row>
    <row r="242" spans="1:11" x14ac:dyDescent="0.35">
      <c r="A242" t="s">
        <v>331</v>
      </c>
      <c r="B242" t="s">
        <v>333</v>
      </c>
      <c r="C242" t="s">
        <v>624</v>
      </c>
      <c r="D242" t="s">
        <v>1158</v>
      </c>
      <c r="E242" t="s">
        <v>624</v>
      </c>
      <c r="F242" t="s">
        <v>624</v>
      </c>
      <c r="G242" t="s">
        <v>624</v>
      </c>
      <c r="J242" t="s">
        <v>331</v>
      </c>
      <c r="K242" s="14" t="s">
        <v>344</v>
      </c>
    </row>
    <row r="243" spans="1:11" x14ac:dyDescent="0.35">
      <c r="A243" t="s">
        <v>331</v>
      </c>
      <c r="B243" t="s">
        <v>334</v>
      </c>
      <c r="C243" t="s">
        <v>624</v>
      </c>
      <c r="D243" t="s">
        <v>1158</v>
      </c>
      <c r="E243" t="s">
        <v>624</v>
      </c>
      <c r="F243" t="s">
        <v>624</v>
      </c>
      <c r="G243" t="s">
        <v>624</v>
      </c>
      <c r="J243" t="s">
        <v>331</v>
      </c>
      <c r="K243" s="14" t="s">
        <v>344</v>
      </c>
    </row>
    <row r="244" spans="1:11" x14ac:dyDescent="0.35">
      <c r="A244" t="s">
        <v>331</v>
      </c>
      <c r="B244" t="s">
        <v>335</v>
      </c>
      <c r="C244" t="s">
        <v>624</v>
      </c>
      <c r="D244" t="s">
        <v>1158</v>
      </c>
      <c r="E244" t="s">
        <v>624</v>
      </c>
      <c r="F244" t="s">
        <v>624</v>
      </c>
      <c r="G244" t="s">
        <v>624</v>
      </c>
      <c r="J244" t="s">
        <v>331</v>
      </c>
      <c r="K244" s="14" t="s">
        <v>344</v>
      </c>
    </row>
    <row r="245" spans="1:11" x14ac:dyDescent="0.35">
      <c r="A245" t="s">
        <v>331</v>
      </c>
      <c r="B245" t="s">
        <v>336</v>
      </c>
      <c r="C245" t="s">
        <v>624</v>
      </c>
      <c r="D245" t="s">
        <v>1158</v>
      </c>
      <c r="E245" t="s">
        <v>624</v>
      </c>
      <c r="F245" t="s">
        <v>624</v>
      </c>
      <c r="G245" t="s">
        <v>624</v>
      </c>
      <c r="J245" t="s">
        <v>331</v>
      </c>
      <c r="K245" s="14" t="s">
        <v>344</v>
      </c>
    </row>
    <row r="246" spans="1:11" x14ac:dyDescent="0.35">
      <c r="A246" t="s">
        <v>331</v>
      </c>
      <c r="B246" t="s">
        <v>337</v>
      </c>
      <c r="C246" t="s">
        <v>624</v>
      </c>
      <c r="D246" t="s">
        <v>1158</v>
      </c>
      <c r="E246" t="s">
        <v>624</v>
      </c>
      <c r="F246" t="s">
        <v>624</v>
      </c>
      <c r="G246" t="s">
        <v>624</v>
      </c>
      <c r="J246" t="s">
        <v>331</v>
      </c>
      <c r="K246" s="14" t="s">
        <v>344</v>
      </c>
    </row>
    <row r="247" spans="1:11" x14ac:dyDescent="0.35">
      <c r="A247" t="s">
        <v>331</v>
      </c>
      <c r="B247" t="s">
        <v>338</v>
      </c>
      <c r="C247" t="s">
        <v>624</v>
      </c>
      <c r="D247" t="s">
        <v>1158</v>
      </c>
      <c r="E247" t="s">
        <v>624</v>
      </c>
      <c r="F247" t="s">
        <v>624</v>
      </c>
      <c r="G247" t="s">
        <v>624</v>
      </c>
      <c r="J247" t="s">
        <v>331</v>
      </c>
      <c r="K247" s="14" t="s">
        <v>347</v>
      </c>
    </row>
    <row r="248" spans="1:11" x14ac:dyDescent="0.35">
      <c r="A248" t="s">
        <v>331</v>
      </c>
      <c r="B248" t="s">
        <v>339</v>
      </c>
      <c r="C248" t="s">
        <v>824</v>
      </c>
      <c r="D248" t="s">
        <v>1159</v>
      </c>
      <c r="E248">
        <v>0.54314572008929918</v>
      </c>
      <c r="F248">
        <v>35.42</v>
      </c>
      <c r="G248">
        <v>1.5940000000000001</v>
      </c>
      <c r="J248" t="s">
        <v>331</v>
      </c>
      <c r="K248" s="14" t="s">
        <v>339</v>
      </c>
    </row>
    <row r="249" spans="1:11" x14ac:dyDescent="0.35">
      <c r="A249" t="s">
        <v>331</v>
      </c>
      <c r="B249" t="s">
        <v>340</v>
      </c>
      <c r="C249" t="s">
        <v>624</v>
      </c>
      <c r="D249" t="s">
        <v>1158</v>
      </c>
      <c r="E249" t="s">
        <v>624</v>
      </c>
      <c r="F249" t="s">
        <v>624</v>
      </c>
      <c r="G249" t="s">
        <v>624</v>
      </c>
      <c r="J249" t="s">
        <v>331</v>
      </c>
      <c r="K249" s="14" t="s">
        <v>344</v>
      </c>
    </row>
    <row r="250" spans="1:11" x14ac:dyDescent="0.35">
      <c r="A250" t="s">
        <v>331</v>
      </c>
      <c r="B250" t="s">
        <v>341</v>
      </c>
      <c r="C250" t="s">
        <v>624</v>
      </c>
      <c r="D250" t="s">
        <v>1159</v>
      </c>
      <c r="E250">
        <v>0.68225741025927866</v>
      </c>
      <c r="F250">
        <v>12.811500000000001</v>
      </c>
      <c r="G250" t="s">
        <v>624</v>
      </c>
      <c r="J250" t="s">
        <v>331</v>
      </c>
      <c r="K250" s="14" t="s">
        <v>341</v>
      </c>
    </row>
    <row r="251" spans="1:11" x14ac:dyDescent="0.35">
      <c r="A251" t="s">
        <v>331</v>
      </c>
      <c r="B251" t="s">
        <v>342</v>
      </c>
      <c r="C251" t="s">
        <v>624</v>
      </c>
      <c r="D251" t="s">
        <v>1158</v>
      </c>
      <c r="E251" t="s">
        <v>624</v>
      </c>
      <c r="F251" t="s">
        <v>624</v>
      </c>
      <c r="G251" t="s">
        <v>624</v>
      </c>
      <c r="J251" t="s">
        <v>331</v>
      </c>
      <c r="K251" s="14" t="s">
        <v>342</v>
      </c>
    </row>
    <row r="252" spans="1:11" x14ac:dyDescent="0.35">
      <c r="A252" t="s">
        <v>331</v>
      </c>
      <c r="B252" t="s">
        <v>343</v>
      </c>
      <c r="C252" t="s">
        <v>624</v>
      </c>
      <c r="D252" t="s">
        <v>1158</v>
      </c>
      <c r="E252" t="s">
        <v>624</v>
      </c>
      <c r="F252" t="s">
        <v>624</v>
      </c>
      <c r="G252" t="s">
        <v>624</v>
      </c>
      <c r="J252" t="s">
        <v>331</v>
      </c>
      <c r="K252" s="14" t="s">
        <v>343</v>
      </c>
    </row>
    <row r="253" spans="1:11" x14ac:dyDescent="0.35">
      <c r="A253" t="s">
        <v>331</v>
      </c>
      <c r="B253" t="s">
        <v>344</v>
      </c>
      <c r="C253" t="s">
        <v>624</v>
      </c>
      <c r="D253" t="s">
        <v>1159</v>
      </c>
      <c r="E253">
        <v>0.52172476783822064</v>
      </c>
      <c r="F253">
        <v>113.0445</v>
      </c>
      <c r="G253" t="s">
        <v>624</v>
      </c>
      <c r="J253" t="s">
        <v>331</v>
      </c>
      <c r="K253" s="14" t="s">
        <v>344</v>
      </c>
    </row>
    <row r="254" spans="1:11" x14ac:dyDescent="0.35">
      <c r="A254" t="s">
        <v>331</v>
      </c>
      <c r="B254" t="s">
        <v>345</v>
      </c>
      <c r="C254" t="s">
        <v>624</v>
      </c>
      <c r="D254" t="s">
        <v>1158</v>
      </c>
      <c r="E254" t="s">
        <v>624</v>
      </c>
      <c r="F254" t="s">
        <v>624</v>
      </c>
      <c r="G254" t="s">
        <v>624</v>
      </c>
      <c r="J254" t="s">
        <v>331</v>
      </c>
      <c r="K254" s="14" t="s">
        <v>345</v>
      </c>
    </row>
    <row r="255" spans="1:11" x14ac:dyDescent="0.35">
      <c r="A255" t="s">
        <v>331</v>
      </c>
      <c r="B255" t="s">
        <v>346</v>
      </c>
      <c r="C255" t="s">
        <v>624</v>
      </c>
      <c r="D255" t="s">
        <v>1158</v>
      </c>
      <c r="E255" t="s">
        <v>624</v>
      </c>
      <c r="F255" t="s">
        <v>624</v>
      </c>
      <c r="G255" t="s">
        <v>624</v>
      </c>
      <c r="J255" t="s">
        <v>331</v>
      </c>
      <c r="K255" s="14" t="s">
        <v>344</v>
      </c>
    </row>
    <row r="256" spans="1:11" x14ac:dyDescent="0.35">
      <c r="A256" t="s">
        <v>331</v>
      </c>
      <c r="B256" t="s">
        <v>347</v>
      </c>
      <c r="C256" t="s">
        <v>624</v>
      </c>
      <c r="D256" t="s">
        <v>1158</v>
      </c>
      <c r="E256" t="s">
        <v>624</v>
      </c>
      <c r="F256" t="s">
        <v>624</v>
      </c>
      <c r="G256" t="s">
        <v>624</v>
      </c>
      <c r="J256" t="s">
        <v>331</v>
      </c>
      <c r="K256" s="14" t="s">
        <v>347</v>
      </c>
    </row>
    <row r="257" spans="1:11" x14ac:dyDescent="0.35">
      <c r="A257" t="s">
        <v>331</v>
      </c>
      <c r="B257" t="s">
        <v>348</v>
      </c>
      <c r="C257" t="s">
        <v>624</v>
      </c>
      <c r="D257" t="s">
        <v>1158</v>
      </c>
      <c r="E257" t="s">
        <v>624</v>
      </c>
      <c r="F257" t="s">
        <v>624</v>
      </c>
      <c r="G257" t="s">
        <v>624</v>
      </c>
      <c r="J257" t="s">
        <v>331</v>
      </c>
      <c r="K257" s="14" t="s">
        <v>343</v>
      </c>
    </row>
    <row r="258" spans="1:11" x14ac:dyDescent="0.35">
      <c r="A258" t="s">
        <v>349</v>
      </c>
      <c r="B258" t="s">
        <v>350</v>
      </c>
      <c r="C258" t="s">
        <v>624</v>
      </c>
      <c r="D258" t="s">
        <v>1158</v>
      </c>
      <c r="E258" t="s">
        <v>624</v>
      </c>
      <c r="F258" t="s">
        <v>624</v>
      </c>
      <c r="G258" t="s">
        <v>624</v>
      </c>
      <c r="J258" t="s">
        <v>349</v>
      </c>
      <c r="K258" s="14" t="s">
        <v>351</v>
      </c>
    </row>
    <row r="259" spans="1:11" x14ac:dyDescent="0.35">
      <c r="A259" t="s">
        <v>349</v>
      </c>
      <c r="B259" t="s">
        <v>351</v>
      </c>
      <c r="C259" t="s">
        <v>1167</v>
      </c>
      <c r="D259" t="s">
        <v>1159</v>
      </c>
      <c r="E259">
        <v>0.78280315159473723</v>
      </c>
      <c r="F259">
        <v>34.35</v>
      </c>
      <c r="G259">
        <v>1.7</v>
      </c>
      <c r="J259" t="s">
        <v>349</v>
      </c>
      <c r="K259" s="14" t="s">
        <v>351</v>
      </c>
    </row>
    <row r="260" spans="1:11" x14ac:dyDescent="0.35">
      <c r="A260" t="s">
        <v>349</v>
      </c>
      <c r="B260" t="s">
        <v>352</v>
      </c>
      <c r="C260" t="s">
        <v>624</v>
      </c>
      <c r="D260" t="s">
        <v>1158</v>
      </c>
      <c r="E260" t="s">
        <v>624</v>
      </c>
      <c r="F260" t="s">
        <v>624</v>
      </c>
      <c r="G260" t="s">
        <v>624</v>
      </c>
      <c r="J260" t="s">
        <v>349</v>
      </c>
      <c r="K260" s="14" t="s">
        <v>351</v>
      </c>
    </row>
    <row r="261" spans="1:11" x14ac:dyDescent="0.35">
      <c r="A261" t="s">
        <v>349</v>
      </c>
      <c r="B261" t="s">
        <v>354</v>
      </c>
      <c r="C261" t="s">
        <v>624</v>
      </c>
      <c r="D261" t="s">
        <v>1158</v>
      </c>
      <c r="E261" t="s">
        <v>624</v>
      </c>
      <c r="F261" t="s">
        <v>624</v>
      </c>
      <c r="G261" t="s">
        <v>624</v>
      </c>
      <c r="J261" t="s">
        <v>349</v>
      </c>
      <c r="K261" s="14" t="s">
        <v>351</v>
      </c>
    </row>
    <row r="262" spans="1:11" x14ac:dyDescent="0.35">
      <c r="A262" t="s">
        <v>349</v>
      </c>
      <c r="B262" t="s">
        <v>353</v>
      </c>
      <c r="C262" t="s">
        <v>624</v>
      </c>
      <c r="D262" t="s">
        <v>1158</v>
      </c>
      <c r="E262" t="s">
        <v>624</v>
      </c>
      <c r="F262" t="s">
        <v>624</v>
      </c>
      <c r="G262" t="s">
        <v>624</v>
      </c>
      <c r="J262" t="s">
        <v>349</v>
      </c>
      <c r="K262" s="14" t="s">
        <v>351</v>
      </c>
    </row>
    <row r="263" spans="1:11" x14ac:dyDescent="0.35">
      <c r="A263" t="s">
        <v>355</v>
      </c>
      <c r="B263" t="s">
        <v>356</v>
      </c>
      <c r="C263" t="s">
        <v>624</v>
      </c>
      <c r="D263" t="s">
        <v>1158</v>
      </c>
      <c r="E263" t="s">
        <v>624</v>
      </c>
      <c r="F263" t="s">
        <v>624</v>
      </c>
      <c r="G263" t="s">
        <v>624</v>
      </c>
      <c r="J263" t="s">
        <v>355</v>
      </c>
      <c r="K263" s="14" t="s">
        <v>356</v>
      </c>
    </row>
    <row r="264" spans="1:11" x14ac:dyDescent="0.35">
      <c r="A264" t="s">
        <v>355</v>
      </c>
      <c r="B264" t="s">
        <v>358</v>
      </c>
      <c r="C264" t="s">
        <v>624</v>
      </c>
      <c r="D264" t="s">
        <v>1158</v>
      </c>
      <c r="E264" t="s">
        <v>624</v>
      </c>
      <c r="F264" t="s">
        <v>624</v>
      </c>
      <c r="G264" t="s">
        <v>624</v>
      </c>
      <c r="J264" t="s">
        <v>355</v>
      </c>
      <c r="K264" s="14" t="s">
        <v>356</v>
      </c>
    </row>
    <row r="265" spans="1:11" x14ac:dyDescent="0.35">
      <c r="A265" t="s">
        <v>355</v>
      </c>
      <c r="B265" t="s">
        <v>357</v>
      </c>
      <c r="C265" t="s">
        <v>624</v>
      </c>
      <c r="D265" t="s">
        <v>1158</v>
      </c>
      <c r="E265" t="s">
        <v>624</v>
      </c>
      <c r="F265" t="s">
        <v>624</v>
      </c>
      <c r="G265" t="s">
        <v>624</v>
      </c>
      <c r="J265" t="s">
        <v>355</v>
      </c>
      <c r="K265" s="14" t="s">
        <v>356</v>
      </c>
    </row>
    <row r="266" spans="1:11" x14ac:dyDescent="0.35">
      <c r="A266" t="s">
        <v>359</v>
      </c>
      <c r="B266" t="s">
        <v>360</v>
      </c>
      <c r="C266" t="s">
        <v>624</v>
      </c>
      <c r="D266" t="s">
        <v>1158</v>
      </c>
      <c r="E266" t="s">
        <v>624</v>
      </c>
      <c r="F266" t="s">
        <v>624</v>
      </c>
      <c r="G266" t="s">
        <v>624</v>
      </c>
      <c r="J266" t="s">
        <v>359</v>
      </c>
      <c r="K266" s="14" t="s">
        <v>360</v>
      </c>
    </row>
    <row r="267" spans="1:11" x14ac:dyDescent="0.35">
      <c r="A267" t="s">
        <v>230</v>
      </c>
      <c r="B267" t="s">
        <v>231</v>
      </c>
      <c r="C267" t="s">
        <v>624</v>
      </c>
      <c r="D267" t="s">
        <v>1158</v>
      </c>
      <c r="E267" t="s">
        <v>624</v>
      </c>
      <c r="F267" t="s">
        <v>624</v>
      </c>
      <c r="G267" t="s">
        <v>624</v>
      </c>
      <c r="J267" t="s">
        <v>230</v>
      </c>
      <c r="K267" s="14" t="s">
        <v>193</v>
      </c>
    </row>
    <row r="268" spans="1:11" x14ac:dyDescent="0.35">
      <c r="A268" t="s">
        <v>230</v>
      </c>
      <c r="B268" t="s">
        <v>232</v>
      </c>
      <c r="C268" t="s">
        <v>624</v>
      </c>
      <c r="D268" t="s">
        <v>1158</v>
      </c>
      <c r="E268" t="s">
        <v>624</v>
      </c>
      <c r="F268" t="s">
        <v>624</v>
      </c>
      <c r="G268" t="s">
        <v>624</v>
      </c>
      <c r="J268" t="s">
        <v>230</v>
      </c>
      <c r="K268" s="14" t="s">
        <v>646</v>
      </c>
    </row>
    <row r="269" spans="1:11" x14ac:dyDescent="0.35">
      <c r="A269" t="s">
        <v>230</v>
      </c>
      <c r="B269" t="s">
        <v>241</v>
      </c>
      <c r="C269" t="s">
        <v>624</v>
      </c>
      <c r="D269" t="s">
        <v>1158</v>
      </c>
      <c r="E269" t="s">
        <v>624</v>
      </c>
      <c r="F269" t="s">
        <v>624</v>
      </c>
      <c r="G269" t="s">
        <v>624</v>
      </c>
      <c r="J269" t="s">
        <v>230</v>
      </c>
      <c r="K269" s="14" t="s">
        <v>73</v>
      </c>
    </row>
    <row r="270" spans="1:11" x14ac:dyDescent="0.35">
      <c r="A270" t="s">
        <v>230</v>
      </c>
      <c r="B270" t="s">
        <v>240</v>
      </c>
      <c r="C270" t="s">
        <v>624</v>
      </c>
      <c r="D270" t="s">
        <v>1158</v>
      </c>
      <c r="E270" t="s">
        <v>624</v>
      </c>
      <c r="F270" t="s">
        <v>624</v>
      </c>
      <c r="G270" t="s">
        <v>624</v>
      </c>
      <c r="J270" t="s">
        <v>230</v>
      </c>
      <c r="K270" s="14" t="s">
        <v>396</v>
      </c>
    </row>
    <row r="271" spans="1:11" x14ac:dyDescent="0.35">
      <c r="A271" t="s">
        <v>230</v>
      </c>
      <c r="B271" t="s">
        <v>233</v>
      </c>
      <c r="C271" t="s">
        <v>624</v>
      </c>
      <c r="D271" t="s">
        <v>1158</v>
      </c>
      <c r="E271" t="s">
        <v>624</v>
      </c>
      <c r="F271" t="s">
        <v>624</v>
      </c>
      <c r="G271" t="s">
        <v>624</v>
      </c>
      <c r="J271" t="s">
        <v>230</v>
      </c>
      <c r="K271" s="14" t="s">
        <v>233</v>
      </c>
    </row>
    <row r="272" spans="1:11" x14ac:dyDescent="0.35">
      <c r="A272" t="s">
        <v>230</v>
      </c>
      <c r="B272" t="s">
        <v>234</v>
      </c>
      <c r="C272" t="s">
        <v>624</v>
      </c>
      <c r="D272" t="s">
        <v>1158</v>
      </c>
      <c r="E272" t="s">
        <v>624</v>
      </c>
      <c r="F272" t="s">
        <v>624</v>
      </c>
      <c r="G272" t="s">
        <v>624</v>
      </c>
      <c r="J272" t="s">
        <v>230</v>
      </c>
      <c r="K272" s="14" t="s">
        <v>647</v>
      </c>
    </row>
    <row r="273" spans="1:11" x14ac:dyDescent="0.35">
      <c r="A273" t="s">
        <v>230</v>
      </c>
      <c r="B273" t="s">
        <v>235</v>
      </c>
      <c r="C273" t="s">
        <v>624</v>
      </c>
      <c r="D273" t="s">
        <v>1158</v>
      </c>
      <c r="E273" t="s">
        <v>624</v>
      </c>
      <c r="F273" t="s">
        <v>624</v>
      </c>
      <c r="G273" t="s">
        <v>624</v>
      </c>
      <c r="J273" t="s">
        <v>230</v>
      </c>
      <c r="K273" s="14" t="s">
        <v>432</v>
      </c>
    </row>
    <row r="274" spans="1:11" x14ac:dyDescent="0.35">
      <c r="A274" t="s">
        <v>230</v>
      </c>
      <c r="B274" t="s">
        <v>236</v>
      </c>
      <c r="C274" t="s">
        <v>624</v>
      </c>
      <c r="D274" t="s">
        <v>1159</v>
      </c>
      <c r="E274">
        <v>0.98296932599724918</v>
      </c>
      <c r="F274">
        <v>0.23</v>
      </c>
      <c r="G274" t="s">
        <v>624</v>
      </c>
      <c r="J274" t="s">
        <v>230</v>
      </c>
      <c r="K274" s="14" t="s">
        <v>236</v>
      </c>
    </row>
    <row r="275" spans="1:11" x14ac:dyDescent="0.35">
      <c r="A275" t="s">
        <v>230</v>
      </c>
      <c r="B275" t="s">
        <v>239</v>
      </c>
      <c r="C275" t="s">
        <v>624</v>
      </c>
      <c r="D275" t="s">
        <v>1158</v>
      </c>
      <c r="E275" t="s">
        <v>624</v>
      </c>
      <c r="F275" t="s">
        <v>624</v>
      </c>
      <c r="G275" t="s">
        <v>624</v>
      </c>
      <c r="J275" t="s">
        <v>230</v>
      </c>
      <c r="K275" s="14" t="s">
        <v>193</v>
      </c>
    </row>
    <row r="276" spans="1:11" x14ac:dyDescent="0.35">
      <c r="A276" t="s">
        <v>230</v>
      </c>
      <c r="B276" t="s">
        <v>237</v>
      </c>
      <c r="C276" t="s">
        <v>624</v>
      </c>
      <c r="D276" t="s">
        <v>1158</v>
      </c>
      <c r="E276" t="s">
        <v>624</v>
      </c>
      <c r="F276" t="s">
        <v>624</v>
      </c>
      <c r="G276" t="s">
        <v>624</v>
      </c>
      <c r="J276" t="s">
        <v>230</v>
      </c>
      <c r="K276" s="14" t="s">
        <v>237</v>
      </c>
    </row>
    <row r="277" spans="1:11" x14ac:dyDescent="0.35">
      <c r="A277" t="s">
        <v>230</v>
      </c>
      <c r="B277" t="s">
        <v>238</v>
      </c>
      <c r="C277" t="s">
        <v>624</v>
      </c>
      <c r="D277" t="s">
        <v>1158</v>
      </c>
      <c r="E277" t="s">
        <v>624</v>
      </c>
      <c r="F277" t="s">
        <v>624</v>
      </c>
      <c r="G277" t="s">
        <v>624</v>
      </c>
      <c r="J277" t="s">
        <v>230</v>
      </c>
      <c r="K277" s="14" t="s">
        <v>73</v>
      </c>
    </row>
    <row r="278" spans="1:11" x14ac:dyDescent="0.35">
      <c r="A278" t="s">
        <v>124</v>
      </c>
      <c r="B278" t="s">
        <v>125</v>
      </c>
      <c r="C278" t="s">
        <v>624</v>
      </c>
      <c r="D278" t="s">
        <v>1159</v>
      </c>
      <c r="E278">
        <v>0.82004025883838372</v>
      </c>
      <c r="F278">
        <v>8.1999999999999993</v>
      </c>
      <c r="G278" t="s">
        <v>624</v>
      </c>
      <c r="J278" t="s">
        <v>124</v>
      </c>
      <c r="K278" s="14" t="s">
        <v>125</v>
      </c>
    </row>
    <row r="279" spans="1:11" x14ac:dyDescent="0.35">
      <c r="A279" t="s">
        <v>124</v>
      </c>
      <c r="B279" t="s">
        <v>126</v>
      </c>
      <c r="C279" t="s">
        <v>624</v>
      </c>
      <c r="D279" t="s">
        <v>1158</v>
      </c>
      <c r="E279" t="s">
        <v>624</v>
      </c>
      <c r="F279" t="s">
        <v>624</v>
      </c>
      <c r="G279" t="s">
        <v>624</v>
      </c>
      <c r="J279" t="s">
        <v>124</v>
      </c>
      <c r="K279" s="14" t="s">
        <v>125</v>
      </c>
    </row>
    <row r="280" spans="1:11" x14ac:dyDescent="0.35">
      <c r="A280" t="s">
        <v>124</v>
      </c>
      <c r="B280" t="s">
        <v>127</v>
      </c>
      <c r="C280" t="s">
        <v>624</v>
      </c>
      <c r="D280" t="s">
        <v>1158</v>
      </c>
      <c r="E280" t="s">
        <v>624</v>
      </c>
      <c r="F280" t="s">
        <v>624</v>
      </c>
      <c r="G280" t="s">
        <v>624</v>
      </c>
      <c r="J280" t="s">
        <v>124</v>
      </c>
      <c r="K280" s="14" t="s">
        <v>125</v>
      </c>
    </row>
    <row r="281" spans="1:11" x14ac:dyDescent="0.35">
      <c r="A281" t="s">
        <v>515</v>
      </c>
      <c r="B281" t="s">
        <v>560</v>
      </c>
      <c r="C281" t="s">
        <v>624</v>
      </c>
      <c r="D281" t="s">
        <v>1158</v>
      </c>
      <c r="E281" t="s">
        <v>624</v>
      </c>
      <c r="F281" t="s">
        <v>624</v>
      </c>
      <c r="G281" t="s">
        <v>624</v>
      </c>
      <c r="J281" t="s">
        <v>515</v>
      </c>
      <c r="K281" s="14" t="s">
        <v>693</v>
      </c>
    </row>
    <row r="282" spans="1:11" x14ac:dyDescent="0.35">
      <c r="A282" t="s">
        <v>515</v>
      </c>
      <c r="B282" t="s">
        <v>552</v>
      </c>
      <c r="C282" t="s">
        <v>624</v>
      </c>
      <c r="D282" t="s">
        <v>1158</v>
      </c>
      <c r="E282" t="s">
        <v>624</v>
      </c>
      <c r="F282" t="s">
        <v>624</v>
      </c>
      <c r="G282" t="s">
        <v>624</v>
      </c>
      <c r="J282" t="s">
        <v>515</v>
      </c>
      <c r="K282" s="14" t="s">
        <v>663</v>
      </c>
    </row>
    <row r="283" spans="1:11" x14ac:dyDescent="0.35">
      <c r="A283" t="s">
        <v>515</v>
      </c>
      <c r="B283" t="s">
        <v>551</v>
      </c>
      <c r="C283" t="s">
        <v>1185</v>
      </c>
      <c r="D283" t="s">
        <v>1158</v>
      </c>
      <c r="E283" t="s">
        <v>624</v>
      </c>
      <c r="F283" t="s">
        <v>624</v>
      </c>
      <c r="G283" t="s">
        <v>624</v>
      </c>
      <c r="J283" t="s">
        <v>515</v>
      </c>
      <c r="K283" s="14" t="s">
        <v>551</v>
      </c>
    </row>
    <row r="284" spans="1:11" x14ac:dyDescent="0.35">
      <c r="A284" t="s">
        <v>515</v>
      </c>
      <c r="B284" t="s">
        <v>533</v>
      </c>
      <c r="C284" t="s">
        <v>624</v>
      </c>
      <c r="D284" t="s">
        <v>1158</v>
      </c>
      <c r="E284" t="s">
        <v>624</v>
      </c>
      <c r="F284" t="s">
        <v>624</v>
      </c>
      <c r="G284" t="s">
        <v>624</v>
      </c>
      <c r="J284" t="s">
        <v>515</v>
      </c>
      <c r="K284" s="14" t="s">
        <v>686</v>
      </c>
    </row>
    <row r="285" spans="1:11" x14ac:dyDescent="0.35">
      <c r="A285" t="s">
        <v>515</v>
      </c>
      <c r="B285" t="s">
        <v>556</v>
      </c>
      <c r="C285" t="s">
        <v>624</v>
      </c>
      <c r="D285" t="s">
        <v>1158</v>
      </c>
      <c r="E285" t="s">
        <v>624</v>
      </c>
      <c r="F285" t="s">
        <v>624</v>
      </c>
      <c r="G285" t="s">
        <v>624</v>
      </c>
      <c r="J285" t="s">
        <v>515</v>
      </c>
      <c r="K285" s="14" t="s">
        <v>636</v>
      </c>
    </row>
    <row r="286" spans="1:11" x14ac:dyDescent="0.35">
      <c r="A286" t="s">
        <v>515</v>
      </c>
      <c r="B286" t="s">
        <v>516</v>
      </c>
      <c r="C286" t="s">
        <v>624</v>
      </c>
      <c r="D286" t="s">
        <v>1158</v>
      </c>
      <c r="E286" t="s">
        <v>624</v>
      </c>
      <c r="F286" t="s">
        <v>624</v>
      </c>
      <c r="G286" t="s">
        <v>624</v>
      </c>
      <c r="J286" t="s">
        <v>515</v>
      </c>
      <c r="K286" s="14" t="s">
        <v>516</v>
      </c>
    </row>
    <row r="287" spans="1:11" x14ac:dyDescent="0.35">
      <c r="A287" t="s">
        <v>515</v>
      </c>
      <c r="B287" t="s">
        <v>561</v>
      </c>
      <c r="C287" t="s">
        <v>624</v>
      </c>
      <c r="D287" t="s">
        <v>1158</v>
      </c>
      <c r="E287" t="s">
        <v>624</v>
      </c>
      <c r="F287" t="s">
        <v>624</v>
      </c>
      <c r="G287" t="s">
        <v>624</v>
      </c>
      <c r="J287" t="s">
        <v>515</v>
      </c>
      <c r="K287" s="14" t="s">
        <v>693</v>
      </c>
    </row>
    <row r="288" spans="1:11" x14ac:dyDescent="0.35">
      <c r="A288" t="s">
        <v>515</v>
      </c>
      <c r="B288" t="s">
        <v>522</v>
      </c>
      <c r="C288" t="s">
        <v>624</v>
      </c>
      <c r="D288" t="s">
        <v>1158</v>
      </c>
      <c r="E288" t="s">
        <v>624</v>
      </c>
      <c r="F288" t="s">
        <v>624</v>
      </c>
      <c r="G288" t="s">
        <v>624</v>
      </c>
      <c r="J288" t="s">
        <v>515</v>
      </c>
      <c r="K288" s="14" t="s">
        <v>522</v>
      </c>
    </row>
    <row r="289" spans="1:11" x14ac:dyDescent="0.35">
      <c r="A289" t="s">
        <v>515</v>
      </c>
      <c r="B289" t="s">
        <v>539</v>
      </c>
      <c r="C289" t="s">
        <v>624</v>
      </c>
      <c r="D289" t="s">
        <v>1158</v>
      </c>
      <c r="E289" t="s">
        <v>624</v>
      </c>
      <c r="F289" t="s">
        <v>624</v>
      </c>
      <c r="G289" t="s">
        <v>624</v>
      </c>
      <c r="J289" t="s">
        <v>515</v>
      </c>
      <c r="K289" s="14" t="s">
        <v>541</v>
      </c>
    </row>
    <row r="290" spans="1:11" x14ac:dyDescent="0.35">
      <c r="A290" t="s">
        <v>515</v>
      </c>
      <c r="B290" t="s">
        <v>545</v>
      </c>
      <c r="C290" t="s">
        <v>1179</v>
      </c>
      <c r="D290" t="s">
        <v>1158</v>
      </c>
      <c r="E290" t="s">
        <v>624</v>
      </c>
      <c r="F290" t="s">
        <v>624</v>
      </c>
      <c r="G290" t="s">
        <v>624</v>
      </c>
      <c r="J290" t="s">
        <v>515</v>
      </c>
      <c r="K290" s="14" t="s">
        <v>688</v>
      </c>
    </row>
    <row r="291" spans="1:11" x14ac:dyDescent="0.35">
      <c r="A291" t="s">
        <v>515</v>
      </c>
      <c r="B291" t="s">
        <v>523</v>
      </c>
      <c r="C291" t="s">
        <v>624</v>
      </c>
      <c r="D291" t="s">
        <v>1158</v>
      </c>
      <c r="E291" t="s">
        <v>624</v>
      </c>
      <c r="F291" t="s">
        <v>624</v>
      </c>
      <c r="G291" t="s">
        <v>624</v>
      </c>
      <c r="J291" t="s">
        <v>515</v>
      </c>
      <c r="K291" s="14" t="s">
        <v>523</v>
      </c>
    </row>
    <row r="292" spans="1:11" x14ac:dyDescent="0.35">
      <c r="A292" t="s">
        <v>515</v>
      </c>
      <c r="B292" t="s">
        <v>550</v>
      </c>
      <c r="C292" t="s">
        <v>1184</v>
      </c>
      <c r="D292" t="s">
        <v>1158</v>
      </c>
      <c r="E292" t="s">
        <v>624</v>
      </c>
      <c r="F292" t="s">
        <v>624</v>
      </c>
      <c r="G292" t="s">
        <v>624</v>
      </c>
      <c r="J292" t="s">
        <v>515</v>
      </c>
      <c r="K292" s="14" t="s">
        <v>11</v>
      </c>
    </row>
    <row r="293" spans="1:11" x14ac:dyDescent="0.35">
      <c r="A293" t="s">
        <v>515</v>
      </c>
      <c r="B293" t="s">
        <v>529</v>
      </c>
      <c r="C293" t="s">
        <v>624</v>
      </c>
      <c r="D293" t="s">
        <v>1159</v>
      </c>
      <c r="E293">
        <v>0.98576526207605331</v>
      </c>
      <c r="F293">
        <v>0.18</v>
      </c>
      <c r="G293" t="s">
        <v>624</v>
      </c>
      <c r="J293" t="s">
        <v>515</v>
      </c>
      <c r="K293" s="14" t="s">
        <v>529</v>
      </c>
    </row>
    <row r="294" spans="1:11" x14ac:dyDescent="0.35">
      <c r="A294" t="s">
        <v>515</v>
      </c>
      <c r="B294" t="s">
        <v>530</v>
      </c>
      <c r="C294" t="s">
        <v>624</v>
      </c>
      <c r="D294" t="s">
        <v>1158</v>
      </c>
      <c r="E294" t="s">
        <v>624</v>
      </c>
      <c r="F294" t="s">
        <v>624</v>
      </c>
      <c r="G294" t="s">
        <v>624</v>
      </c>
      <c r="J294" t="s">
        <v>515</v>
      </c>
      <c r="K294" s="14" t="s">
        <v>530</v>
      </c>
    </row>
    <row r="295" spans="1:11" x14ac:dyDescent="0.35">
      <c r="A295" t="s">
        <v>515</v>
      </c>
      <c r="B295" t="s">
        <v>562</v>
      </c>
      <c r="C295" t="s">
        <v>624</v>
      </c>
      <c r="D295" t="s">
        <v>1158</v>
      </c>
      <c r="E295" t="s">
        <v>624</v>
      </c>
      <c r="F295" t="s">
        <v>624</v>
      </c>
      <c r="G295" t="s">
        <v>624</v>
      </c>
      <c r="J295" t="s">
        <v>515</v>
      </c>
      <c r="K295" s="14" t="s">
        <v>562</v>
      </c>
    </row>
    <row r="296" spans="1:11" x14ac:dyDescent="0.35">
      <c r="A296" t="s">
        <v>515</v>
      </c>
      <c r="B296" t="s">
        <v>532</v>
      </c>
      <c r="C296" t="s">
        <v>624</v>
      </c>
      <c r="D296" t="s">
        <v>1158</v>
      </c>
      <c r="E296" t="s">
        <v>624</v>
      </c>
      <c r="F296" t="s">
        <v>624</v>
      </c>
      <c r="G296" t="s">
        <v>624</v>
      </c>
      <c r="J296" t="s">
        <v>515</v>
      </c>
      <c r="K296" s="14" t="s">
        <v>686</v>
      </c>
    </row>
    <row r="297" spans="1:11" x14ac:dyDescent="0.35">
      <c r="A297" t="s">
        <v>515</v>
      </c>
      <c r="B297" t="s">
        <v>537</v>
      </c>
      <c r="C297" t="s">
        <v>624</v>
      </c>
      <c r="D297" t="s">
        <v>1158</v>
      </c>
      <c r="E297" t="s">
        <v>624</v>
      </c>
      <c r="F297" t="s">
        <v>624</v>
      </c>
      <c r="G297" t="s">
        <v>624</v>
      </c>
      <c r="J297" t="s">
        <v>515</v>
      </c>
      <c r="K297" s="14" t="s">
        <v>262</v>
      </c>
    </row>
    <row r="298" spans="1:11" x14ac:dyDescent="0.35">
      <c r="A298" t="s">
        <v>515</v>
      </c>
      <c r="B298" t="s">
        <v>535</v>
      </c>
      <c r="C298" t="s">
        <v>624</v>
      </c>
      <c r="D298" t="s">
        <v>1158</v>
      </c>
      <c r="E298" t="s">
        <v>624</v>
      </c>
      <c r="F298" t="s">
        <v>624</v>
      </c>
      <c r="G298" t="s">
        <v>624</v>
      </c>
      <c r="J298" t="s">
        <v>515</v>
      </c>
      <c r="K298" s="14" t="s">
        <v>669</v>
      </c>
    </row>
    <row r="299" spans="1:11" x14ac:dyDescent="0.35">
      <c r="A299" t="s">
        <v>515</v>
      </c>
      <c r="B299" t="s">
        <v>548</v>
      </c>
      <c r="C299" t="s">
        <v>1182</v>
      </c>
      <c r="D299" t="s">
        <v>1158</v>
      </c>
      <c r="E299" t="s">
        <v>624</v>
      </c>
      <c r="F299" t="s">
        <v>624</v>
      </c>
      <c r="G299" t="s">
        <v>624</v>
      </c>
      <c r="J299" t="s">
        <v>515</v>
      </c>
      <c r="K299" s="14" t="s">
        <v>689</v>
      </c>
    </row>
    <row r="300" spans="1:11" x14ac:dyDescent="0.35">
      <c r="A300" t="s">
        <v>515</v>
      </c>
      <c r="B300" t="s">
        <v>536</v>
      </c>
      <c r="C300" t="s">
        <v>624</v>
      </c>
      <c r="D300" t="s">
        <v>1158</v>
      </c>
      <c r="E300" t="s">
        <v>624</v>
      </c>
      <c r="F300" t="s">
        <v>624</v>
      </c>
      <c r="G300" t="s">
        <v>624</v>
      </c>
      <c r="J300" t="s">
        <v>515</v>
      </c>
      <c r="K300" s="14" t="s">
        <v>262</v>
      </c>
    </row>
    <row r="301" spans="1:11" x14ac:dyDescent="0.35">
      <c r="A301" t="s">
        <v>515</v>
      </c>
      <c r="B301" t="s">
        <v>563</v>
      </c>
      <c r="C301" t="s">
        <v>624</v>
      </c>
      <c r="D301" t="s">
        <v>1158</v>
      </c>
      <c r="E301" t="s">
        <v>624</v>
      </c>
      <c r="F301" t="s">
        <v>624</v>
      </c>
      <c r="G301" t="s">
        <v>624</v>
      </c>
      <c r="J301" t="s">
        <v>515</v>
      </c>
      <c r="K301" s="14" t="s">
        <v>522</v>
      </c>
    </row>
    <row r="302" spans="1:11" x14ac:dyDescent="0.35">
      <c r="A302" t="s">
        <v>515</v>
      </c>
      <c r="B302" t="s">
        <v>534</v>
      </c>
      <c r="C302" t="s">
        <v>624</v>
      </c>
      <c r="D302" t="s">
        <v>1158</v>
      </c>
      <c r="E302" t="s">
        <v>624</v>
      </c>
      <c r="F302" t="s">
        <v>624</v>
      </c>
      <c r="G302" t="s">
        <v>624</v>
      </c>
      <c r="J302" t="s">
        <v>515</v>
      </c>
      <c r="K302" s="14" t="s">
        <v>534</v>
      </c>
    </row>
    <row r="303" spans="1:11" x14ac:dyDescent="0.35">
      <c r="A303" t="s">
        <v>515</v>
      </c>
      <c r="B303" t="s">
        <v>547</v>
      </c>
      <c r="C303" t="s">
        <v>1181</v>
      </c>
      <c r="D303" t="s">
        <v>1158</v>
      </c>
      <c r="E303" t="s">
        <v>624</v>
      </c>
      <c r="F303" t="s">
        <v>624</v>
      </c>
      <c r="G303" t="s">
        <v>624</v>
      </c>
      <c r="J303" t="s">
        <v>515</v>
      </c>
      <c r="K303" s="14" t="s">
        <v>689</v>
      </c>
    </row>
    <row r="304" spans="1:11" x14ac:dyDescent="0.35">
      <c r="A304" t="s">
        <v>515</v>
      </c>
      <c r="B304" t="s">
        <v>541</v>
      </c>
      <c r="C304" t="s">
        <v>624</v>
      </c>
      <c r="D304" t="s">
        <v>1158</v>
      </c>
      <c r="E304" t="s">
        <v>624</v>
      </c>
      <c r="F304" t="s">
        <v>624</v>
      </c>
      <c r="G304" t="s">
        <v>624</v>
      </c>
      <c r="J304" t="s">
        <v>515</v>
      </c>
      <c r="K304" s="14" t="s">
        <v>541</v>
      </c>
    </row>
    <row r="305" spans="1:11" x14ac:dyDescent="0.35">
      <c r="A305" t="s">
        <v>515</v>
      </c>
      <c r="B305" t="s">
        <v>517</v>
      </c>
      <c r="C305" t="s">
        <v>1174</v>
      </c>
      <c r="D305" t="s">
        <v>1158</v>
      </c>
      <c r="E305" t="s">
        <v>624</v>
      </c>
      <c r="F305" t="s">
        <v>624</v>
      </c>
      <c r="G305" t="s">
        <v>624</v>
      </c>
      <c r="J305" t="s">
        <v>515</v>
      </c>
      <c r="K305" s="14" t="s">
        <v>517</v>
      </c>
    </row>
    <row r="306" spans="1:11" x14ac:dyDescent="0.35">
      <c r="A306" t="s">
        <v>515</v>
      </c>
      <c r="B306" t="s">
        <v>518</v>
      </c>
      <c r="C306" t="s">
        <v>624</v>
      </c>
      <c r="D306" t="s">
        <v>1158</v>
      </c>
      <c r="E306" t="s">
        <v>624</v>
      </c>
      <c r="F306" t="s">
        <v>624</v>
      </c>
      <c r="G306" t="s">
        <v>624</v>
      </c>
      <c r="J306" t="s">
        <v>515</v>
      </c>
      <c r="K306" s="14" t="s">
        <v>518</v>
      </c>
    </row>
    <row r="307" spans="1:11" x14ac:dyDescent="0.35">
      <c r="A307" t="s">
        <v>515</v>
      </c>
      <c r="B307" t="s">
        <v>544</v>
      </c>
      <c r="C307" t="s">
        <v>1178</v>
      </c>
      <c r="D307" t="s">
        <v>1158</v>
      </c>
      <c r="E307" t="s">
        <v>624</v>
      </c>
      <c r="F307" t="s">
        <v>624</v>
      </c>
      <c r="G307" t="s">
        <v>624</v>
      </c>
      <c r="J307" t="s">
        <v>515</v>
      </c>
      <c r="K307" s="14" t="s">
        <v>688</v>
      </c>
    </row>
    <row r="308" spans="1:11" x14ac:dyDescent="0.35">
      <c r="A308" t="s">
        <v>515</v>
      </c>
      <c r="B308" t="s">
        <v>546</v>
      </c>
      <c r="C308" t="s">
        <v>1180</v>
      </c>
      <c r="D308" t="s">
        <v>1158</v>
      </c>
      <c r="E308" t="s">
        <v>624</v>
      </c>
      <c r="F308" t="s">
        <v>624</v>
      </c>
      <c r="G308" t="s">
        <v>624</v>
      </c>
      <c r="J308" t="s">
        <v>515</v>
      </c>
      <c r="K308" s="14" t="s">
        <v>517</v>
      </c>
    </row>
    <row r="309" spans="1:11" x14ac:dyDescent="0.35">
      <c r="A309" t="s">
        <v>515</v>
      </c>
      <c r="B309" t="s">
        <v>558</v>
      </c>
      <c r="C309" t="s">
        <v>624</v>
      </c>
      <c r="D309" t="s">
        <v>1158</v>
      </c>
      <c r="E309" t="s">
        <v>624</v>
      </c>
      <c r="F309" t="s">
        <v>624</v>
      </c>
      <c r="G309" t="s">
        <v>624</v>
      </c>
      <c r="J309" t="s">
        <v>515</v>
      </c>
      <c r="K309" s="14" t="s">
        <v>518</v>
      </c>
    </row>
    <row r="310" spans="1:11" x14ac:dyDescent="0.35">
      <c r="A310" t="s">
        <v>515</v>
      </c>
      <c r="B310" t="s">
        <v>542</v>
      </c>
      <c r="C310" t="s">
        <v>624</v>
      </c>
      <c r="D310" t="s">
        <v>1158</v>
      </c>
      <c r="E310" t="s">
        <v>624</v>
      </c>
      <c r="F310" t="s">
        <v>624</v>
      </c>
      <c r="G310" t="s">
        <v>624</v>
      </c>
      <c r="J310" t="s">
        <v>515</v>
      </c>
      <c r="K310" s="14" t="s">
        <v>687</v>
      </c>
    </row>
    <row r="311" spans="1:11" x14ac:dyDescent="0.35">
      <c r="A311" t="s">
        <v>515</v>
      </c>
      <c r="B311" t="s">
        <v>553</v>
      </c>
      <c r="C311" t="s">
        <v>624</v>
      </c>
      <c r="D311" t="s">
        <v>1158</v>
      </c>
      <c r="E311" t="s">
        <v>624</v>
      </c>
      <c r="F311" t="s">
        <v>624</v>
      </c>
      <c r="G311" t="s">
        <v>624</v>
      </c>
      <c r="J311" t="s">
        <v>515</v>
      </c>
      <c r="K311" s="14" t="s">
        <v>690</v>
      </c>
    </row>
    <row r="312" spans="1:11" x14ac:dyDescent="0.35">
      <c r="A312" t="s">
        <v>515</v>
      </c>
      <c r="B312" t="s">
        <v>527</v>
      </c>
      <c r="C312" t="s">
        <v>624</v>
      </c>
      <c r="D312" t="s">
        <v>1158</v>
      </c>
      <c r="E312" t="s">
        <v>624</v>
      </c>
      <c r="F312" t="s">
        <v>624</v>
      </c>
      <c r="G312" t="s">
        <v>624</v>
      </c>
      <c r="J312" t="s">
        <v>515</v>
      </c>
      <c r="K312" s="14" t="s">
        <v>527</v>
      </c>
    </row>
    <row r="313" spans="1:11" x14ac:dyDescent="0.35">
      <c r="A313" t="s">
        <v>515</v>
      </c>
      <c r="B313" t="s">
        <v>543</v>
      </c>
      <c r="C313" t="s">
        <v>1177</v>
      </c>
      <c r="D313" t="s">
        <v>1158</v>
      </c>
      <c r="E313" t="s">
        <v>624</v>
      </c>
      <c r="F313" t="s">
        <v>624</v>
      </c>
      <c r="G313" t="s">
        <v>624</v>
      </c>
      <c r="J313" t="s">
        <v>515</v>
      </c>
      <c r="K313" s="14" t="s">
        <v>543</v>
      </c>
    </row>
    <row r="314" spans="1:11" x14ac:dyDescent="0.35">
      <c r="A314" t="s">
        <v>515</v>
      </c>
      <c r="B314" t="s">
        <v>538</v>
      </c>
      <c r="C314" t="s">
        <v>624</v>
      </c>
      <c r="D314" t="s">
        <v>1158</v>
      </c>
      <c r="E314" t="s">
        <v>624</v>
      </c>
      <c r="F314" t="s">
        <v>624</v>
      </c>
      <c r="G314" t="s">
        <v>624</v>
      </c>
      <c r="J314" t="s">
        <v>515</v>
      </c>
      <c r="K314" s="14" t="s">
        <v>534</v>
      </c>
    </row>
    <row r="315" spans="1:11" x14ac:dyDescent="0.35">
      <c r="A315" t="s">
        <v>515</v>
      </c>
      <c r="B315" t="s">
        <v>554</v>
      </c>
      <c r="C315" t="s">
        <v>624</v>
      </c>
      <c r="D315" t="s">
        <v>1158</v>
      </c>
      <c r="E315" t="s">
        <v>624</v>
      </c>
      <c r="F315" t="s">
        <v>624</v>
      </c>
      <c r="G315" t="s">
        <v>624</v>
      </c>
      <c r="J315" t="s">
        <v>515</v>
      </c>
      <c r="K315" s="14" t="s">
        <v>554</v>
      </c>
    </row>
    <row r="316" spans="1:11" x14ac:dyDescent="0.35">
      <c r="A316" t="s">
        <v>515</v>
      </c>
      <c r="B316" t="s">
        <v>531</v>
      </c>
      <c r="C316" t="s">
        <v>624</v>
      </c>
      <c r="D316" t="s">
        <v>1158</v>
      </c>
      <c r="E316" t="s">
        <v>624</v>
      </c>
      <c r="F316" t="s">
        <v>624</v>
      </c>
      <c r="G316" t="s">
        <v>624</v>
      </c>
      <c r="J316" t="s">
        <v>515</v>
      </c>
      <c r="K316" s="14" t="s">
        <v>531</v>
      </c>
    </row>
    <row r="317" spans="1:11" x14ac:dyDescent="0.35">
      <c r="A317" t="s">
        <v>515</v>
      </c>
      <c r="B317" t="s">
        <v>521</v>
      </c>
      <c r="C317" t="s">
        <v>624</v>
      </c>
      <c r="D317" t="s">
        <v>1158</v>
      </c>
      <c r="E317" t="s">
        <v>624</v>
      </c>
      <c r="F317" t="s">
        <v>624</v>
      </c>
      <c r="G317" t="s">
        <v>624</v>
      </c>
      <c r="J317" t="s">
        <v>515</v>
      </c>
      <c r="K317" s="14" t="s">
        <v>637</v>
      </c>
    </row>
    <row r="318" spans="1:11" x14ac:dyDescent="0.35">
      <c r="A318" t="s">
        <v>515</v>
      </c>
      <c r="B318" t="s">
        <v>549</v>
      </c>
      <c r="C318" t="s">
        <v>1183</v>
      </c>
      <c r="D318" t="s">
        <v>1159</v>
      </c>
      <c r="E318">
        <v>0.98962324649298594</v>
      </c>
      <c r="F318">
        <v>0.2</v>
      </c>
      <c r="G318" t="s">
        <v>624</v>
      </c>
      <c r="J318" t="s">
        <v>515</v>
      </c>
      <c r="K318" s="14" t="s">
        <v>549</v>
      </c>
    </row>
    <row r="319" spans="1:11" x14ac:dyDescent="0.35">
      <c r="A319" t="s">
        <v>515</v>
      </c>
      <c r="B319" t="s">
        <v>528</v>
      </c>
      <c r="C319" t="s">
        <v>624</v>
      </c>
      <c r="D319" t="s">
        <v>1159</v>
      </c>
      <c r="E319">
        <v>0.98184546847076848</v>
      </c>
      <c r="F319">
        <v>0.28000000000000003</v>
      </c>
      <c r="G319" t="s">
        <v>624</v>
      </c>
      <c r="J319" t="s">
        <v>515</v>
      </c>
      <c r="K319" s="14" t="s">
        <v>528</v>
      </c>
    </row>
    <row r="320" spans="1:11" x14ac:dyDescent="0.35">
      <c r="A320" t="s">
        <v>515</v>
      </c>
      <c r="B320" t="s">
        <v>564</v>
      </c>
      <c r="C320" t="s">
        <v>624</v>
      </c>
      <c r="D320" t="s">
        <v>1158</v>
      </c>
      <c r="E320" t="s">
        <v>624</v>
      </c>
      <c r="F320" t="s">
        <v>624</v>
      </c>
      <c r="G320" t="s">
        <v>624</v>
      </c>
      <c r="J320" t="s">
        <v>515</v>
      </c>
      <c r="K320" s="14" t="s">
        <v>590</v>
      </c>
    </row>
    <row r="321" spans="1:11" x14ac:dyDescent="0.35">
      <c r="A321" t="s">
        <v>515</v>
      </c>
      <c r="B321" t="s">
        <v>524</v>
      </c>
      <c r="C321" t="s">
        <v>624</v>
      </c>
      <c r="D321" t="s">
        <v>1158</v>
      </c>
      <c r="E321" t="s">
        <v>624</v>
      </c>
      <c r="F321" t="s">
        <v>624</v>
      </c>
      <c r="G321" t="s">
        <v>624</v>
      </c>
      <c r="J321" t="s">
        <v>515</v>
      </c>
      <c r="K321" s="14" t="s">
        <v>524</v>
      </c>
    </row>
    <row r="322" spans="1:11" x14ac:dyDescent="0.35">
      <c r="A322" t="s">
        <v>515</v>
      </c>
      <c r="B322" t="s">
        <v>566</v>
      </c>
      <c r="C322" t="s">
        <v>624</v>
      </c>
      <c r="D322" t="s">
        <v>1158</v>
      </c>
      <c r="E322" t="s">
        <v>624</v>
      </c>
      <c r="F322" t="s">
        <v>624</v>
      </c>
      <c r="G322" t="s">
        <v>624</v>
      </c>
      <c r="J322" t="s">
        <v>515</v>
      </c>
      <c r="K322" s="14" t="s">
        <v>396</v>
      </c>
    </row>
    <row r="323" spans="1:11" x14ac:dyDescent="0.35">
      <c r="A323" t="s">
        <v>515</v>
      </c>
      <c r="B323" t="s">
        <v>519</v>
      </c>
      <c r="C323" t="s">
        <v>624</v>
      </c>
      <c r="D323" t="s">
        <v>1159</v>
      </c>
      <c r="E323">
        <v>0.96374580142415689</v>
      </c>
      <c r="F323">
        <v>0.75</v>
      </c>
      <c r="G323" t="s">
        <v>624</v>
      </c>
      <c r="J323" t="s">
        <v>515</v>
      </c>
      <c r="K323" s="14" t="s">
        <v>519</v>
      </c>
    </row>
    <row r="324" spans="1:11" x14ac:dyDescent="0.35">
      <c r="A324" t="s">
        <v>515</v>
      </c>
      <c r="B324" t="s">
        <v>525</v>
      </c>
      <c r="C324" t="s">
        <v>624</v>
      </c>
      <c r="D324" t="s">
        <v>1158</v>
      </c>
      <c r="E324" t="s">
        <v>624</v>
      </c>
      <c r="F324" t="s">
        <v>624</v>
      </c>
      <c r="G324" t="s">
        <v>624</v>
      </c>
      <c r="J324" t="s">
        <v>515</v>
      </c>
      <c r="K324" s="14" t="s">
        <v>525</v>
      </c>
    </row>
    <row r="325" spans="1:11" x14ac:dyDescent="0.35">
      <c r="A325" t="s">
        <v>515</v>
      </c>
      <c r="B325" t="s">
        <v>565</v>
      </c>
      <c r="C325" t="s">
        <v>1187</v>
      </c>
      <c r="D325" t="s">
        <v>1158</v>
      </c>
      <c r="E325" t="s">
        <v>624</v>
      </c>
      <c r="F325" t="s">
        <v>624</v>
      </c>
      <c r="G325" t="s">
        <v>624</v>
      </c>
      <c r="J325" t="s">
        <v>515</v>
      </c>
      <c r="K325" s="14" t="s">
        <v>696</v>
      </c>
    </row>
    <row r="326" spans="1:11" x14ac:dyDescent="0.35">
      <c r="A326" t="s">
        <v>515</v>
      </c>
      <c r="B326" t="s">
        <v>526</v>
      </c>
      <c r="C326" t="s">
        <v>624</v>
      </c>
      <c r="D326" t="s">
        <v>1158</v>
      </c>
      <c r="E326" t="s">
        <v>624</v>
      </c>
      <c r="F326" t="s">
        <v>624</v>
      </c>
      <c r="G326" t="s">
        <v>624</v>
      </c>
      <c r="J326" t="s">
        <v>515</v>
      </c>
      <c r="K326" s="14" t="s">
        <v>526</v>
      </c>
    </row>
    <row r="327" spans="1:11" x14ac:dyDescent="0.35">
      <c r="A327" t="s">
        <v>515</v>
      </c>
      <c r="B327" t="s">
        <v>520</v>
      </c>
      <c r="C327" t="s">
        <v>624</v>
      </c>
      <c r="D327" t="s">
        <v>1158</v>
      </c>
      <c r="E327" t="s">
        <v>624</v>
      </c>
      <c r="F327" t="s">
        <v>624</v>
      </c>
      <c r="G327" t="s">
        <v>624</v>
      </c>
      <c r="J327" t="s">
        <v>515</v>
      </c>
      <c r="K327" s="14" t="s">
        <v>520</v>
      </c>
    </row>
    <row r="328" spans="1:11" x14ac:dyDescent="0.35">
      <c r="A328" t="s">
        <v>515</v>
      </c>
      <c r="B328" t="s">
        <v>559</v>
      </c>
      <c r="C328" t="s">
        <v>624</v>
      </c>
      <c r="D328" t="s">
        <v>1158</v>
      </c>
      <c r="E328" t="s">
        <v>624</v>
      </c>
      <c r="F328" t="s">
        <v>624</v>
      </c>
      <c r="G328" t="s">
        <v>624</v>
      </c>
      <c r="J328" t="s">
        <v>515</v>
      </c>
      <c r="K328" s="14" t="s">
        <v>520</v>
      </c>
    </row>
    <row r="329" spans="1:11" x14ac:dyDescent="0.35">
      <c r="A329" t="s">
        <v>515</v>
      </c>
      <c r="B329" t="s">
        <v>557</v>
      </c>
      <c r="C329" t="s">
        <v>624</v>
      </c>
      <c r="D329" t="s">
        <v>1158</v>
      </c>
      <c r="E329" t="s">
        <v>624</v>
      </c>
      <c r="F329" t="s">
        <v>624</v>
      </c>
      <c r="G329" t="s">
        <v>624</v>
      </c>
      <c r="J329" t="s">
        <v>515</v>
      </c>
      <c r="K329" s="14" t="s">
        <v>691</v>
      </c>
    </row>
    <row r="330" spans="1:11" x14ac:dyDescent="0.35">
      <c r="A330" t="s">
        <v>515</v>
      </c>
      <c r="B330" t="s">
        <v>540</v>
      </c>
      <c r="C330" t="s">
        <v>624</v>
      </c>
      <c r="D330" t="s">
        <v>1158</v>
      </c>
      <c r="E330" t="s">
        <v>624</v>
      </c>
      <c r="F330" t="s">
        <v>624</v>
      </c>
      <c r="G330" t="s">
        <v>624</v>
      </c>
      <c r="J330" t="s">
        <v>515</v>
      </c>
      <c r="K330" s="14" t="s">
        <v>683</v>
      </c>
    </row>
    <row r="331" spans="1:11" x14ac:dyDescent="0.35">
      <c r="A331" t="s">
        <v>515</v>
      </c>
      <c r="B331" t="s">
        <v>555</v>
      </c>
      <c r="C331" t="s">
        <v>624</v>
      </c>
      <c r="D331" t="s">
        <v>1158</v>
      </c>
      <c r="E331" t="s">
        <v>624</v>
      </c>
      <c r="F331" t="s">
        <v>624</v>
      </c>
      <c r="G331" t="s">
        <v>624</v>
      </c>
      <c r="J331" t="s">
        <v>515</v>
      </c>
      <c r="K331" s="14" t="s">
        <v>555</v>
      </c>
    </row>
    <row r="332" spans="1:11" x14ac:dyDescent="0.35">
      <c r="A332" t="s">
        <v>369</v>
      </c>
      <c r="B332" t="s">
        <v>370</v>
      </c>
      <c r="C332" t="s">
        <v>624</v>
      </c>
      <c r="D332" t="s">
        <v>1159</v>
      </c>
      <c r="E332">
        <v>0.74598904000923794</v>
      </c>
      <c r="F332">
        <v>22.251000000000001</v>
      </c>
      <c r="G332" t="s">
        <v>624</v>
      </c>
      <c r="J332" t="s">
        <v>369</v>
      </c>
      <c r="K332" s="14" t="s">
        <v>370</v>
      </c>
    </row>
    <row r="333" spans="1:11" x14ac:dyDescent="0.35">
      <c r="A333" t="s">
        <v>361</v>
      </c>
      <c r="B333" t="s">
        <v>362</v>
      </c>
      <c r="C333" t="s">
        <v>624</v>
      </c>
      <c r="D333" t="s">
        <v>1158</v>
      </c>
      <c r="E333" t="s">
        <v>624</v>
      </c>
      <c r="F333" t="s">
        <v>624</v>
      </c>
      <c r="G333" t="s">
        <v>624</v>
      </c>
      <c r="J333" t="s">
        <v>361</v>
      </c>
      <c r="K333" s="14" t="s">
        <v>362</v>
      </c>
    </row>
    <row r="334" spans="1:11" x14ac:dyDescent="0.35">
      <c r="A334" t="s">
        <v>361</v>
      </c>
      <c r="B334" t="s">
        <v>363</v>
      </c>
      <c r="C334" t="s">
        <v>624</v>
      </c>
      <c r="D334" t="s">
        <v>1158</v>
      </c>
      <c r="E334" t="s">
        <v>624</v>
      </c>
      <c r="F334" t="s">
        <v>624</v>
      </c>
      <c r="G334" t="s">
        <v>624</v>
      </c>
      <c r="J334" t="s">
        <v>361</v>
      </c>
      <c r="K334" s="14" t="s">
        <v>363</v>
      </c>
    </row>
    <row r="335" spans="1:11" x14ac:dyDescent="0.35">
      <c r="A335" t="s">
        <v>361</v>
      </c>
      <c r="B335" t="s">
        <v>364</v>
      </c>
      <c r="C335" t="s">
        <v>624</v>
      </c>
      <c r="D335" t="s">
        <v>1158</v>
      </c>
      <c r="E335" t="s">
        <v>624</v>
      </c>
      <c r="F335" t="s">
        <v>624</v>
      </c>
      <c r="G335" t="s">
        <v>624</v>
      </c>
      <c r="J335" t="s">
        <v>361</v>
      </c>
      <c r="K335" s="14" t="s">
        <v>363</v>
      </c>
    </row>
    <row r="336" spans="1:11" x14ac:dyDescent="0.35">
      <c r="A336" t="s">
        <v>361</v>
      </c>
      <c r="B336" t="s">
        <v>365</v>
      </c>
      <c r="C336" t="s">
        <v>624</v>
      </c>
      <c r="D336" t="s">
        <v>1158</v>
      </c>
      <c r="E336" t="s">
        <v>624</v>
      </c>
      <c r="F336" t="s">
        <v>624</v>
      </c>
      <c r="G336" t="s">
        <v>624</v>
      </c>
      <c r="J336" t="s">
        <v>361</v>
      </c>
      <c r="K336" s="14" t="s">
        <v>365</v>
      </c>
    </row>
    <row r="337" spans="1:11" x14ac:dyDescent="0.35">
      <c r="A337" t="s">
        <v>366</v>
      </c>
      <c r="B337" t="s">
        <v>367</v>
      </c>
      <c r="C337" t="s">
        <v>624</v>
      </c>
      <c r="D337" t="s">
        <v>1158</v>
      </c>
      <c r="E337" t="s">
        <v>624</v>
      </c>
      <c r="F337" t="s">
        <v>624</v>
      </c>
      <c r="G337" t="s">
        <v>624</v>
      </c>
      <c r="J337" t="s">
        <v>366</v>
      </c>
      <c r="K337" s="14" t="s">
        <v>367</v>
      </c>
    </row>
    <row r="338" spans="1:11" x14ac:dyDescent="0.35">
      <c r="A338" t="s">
        <v>366</v>
      </c>
      <c r="B338" t="s">
        <v>368</v>
      </c>
      <c r="C338" t="s">
        <v>624</v>
      </c>
      <c r="D338" t="s">
        <v>1158</v>
      </c>
      <c r="E338" t="s">
        <v>624</v>
      </c>
      <c r="F338" t="s">
        <v>624</v>
      </c>
      <c r="G338" t="s">
        <v>624</v>
      </c>
      <c r="J338" t="s">
        <v>366</v>
      </c>
      <c r="K338" s="14" t="s">
        <v>367</v>
      </c>
    </row>
    <row r="339" spans="1:11" ht="43.5" x14ac:dyDescent="0.35">
      <c r="A339" t="s">
        <v>140</v>
      </c>
      <c r="B339" t="s">
        <v>142</v>
      </c>
      <c r="C339" t="s">
        <v>1163</v>
      </c>
      <c r="D339" t="s">
        <v>1159</v>
      </c>
      <c r="E339">
        <v>0.48806203631448958</v>
      </c>
      <c r="F339">
        <v>861.61500000000001</v>
      </c>
      <c r="G339">
        <v>983.07614999999998</v>
      </c>
      <c r="J339" t="s">
        <v>140</v>
      </c>
      <c r="K339" s="14" t="s">
        <v>640</v>
      </c>
    </row>
    <row r="340" spans="1:11" x14ac:dyDescent="0.35">
      <c r="A340" t="s">
        <v>602</v>
      </c>
      <c r="B340" t="s">
        <v>603</v>
      </c>
      <c r="C340" t="s">
        <v>624</v>
      </c>
      <c r="D340" t="s">
        <v>1158</v>
      </c>
      <c r="E340" t="s">
        <v>624</v>
      </c>
      <c r="F340" t="s">
        <v>624</v>
      </c>
      <c r="G340" t="s">
        <v>624</v>
      </c>
      <c r="J340" t="s">
        <v>602</v>
      </c>
      <c r="K340" s="14" t="s">
        <v>603</v>
      </c>
    </row>
    <row r="341" spans="1:11" x14ac:dyDescent="0.35">
      <c r="A341" t="s">
        <v>371</v>
      </c>
      <c r="B341" t="s">
        <v>372</v>
      </c>
      <c r="C341" t="s">
        <v>624</v>
      </c>
      <c r="D341" t="s">
        <v>1158</v>
      </c>
      <c r="E341" t="s">
        <v>624</v>
      </c>
      <c r="F341" t="s">
        <v>624</v>
      </c>
      <c r="G341" t="s">
        <v>624</v>
      </c>
      <c r="J341" t="s">
        <v>371</v>
      </c>
      <c r="K341" s="14" t="s">
        <v>374</v>
      </c>
    </row>
    <row r="342" spans="1:11" x14ac:dyDescent="0.35">
      <c r="A342" t="s">
        <v>371</v>
      </c>
      <c r="B342" t="s">
        <v>373</v>
      </c>
      <c r="C342" t="s">
        <v>624</v>
      </c>
      <c r="D342" t="s">
        <v>1158</v>
      </c>
      <c r="E342" t="s">
        <v>624</v>
      </c>
      <c r="F342" t="s">
        <v>624</v>
      </c>
      <c r="G342" t="s">
        <v>624</v>
      </c>
      <c r="J342" t="s">
        <v>371</v>
      </c>
      <c r="K342" s="14" t="s">
        <v>374</v>
      </c>
    </row>
    <row r="343" spans="1:11" x14ac:dyDescent="0.35">
      <c r="A343" t="s">
        <v>371</v>
      </c>
      <c r="B343" t="s">
        <v>374</v>
      </c>
      <c r="C343" t="s">
        <v>624</v>
      </c>
      <c r="D343" t="s">
        <v>1159</v>
      </c>
      <c r="E343">
        <v>0.55996405568449137</v>
      </c>
      <c r="F343">
        <v>45.986199999999997</v>
      </c>
      <c r="G343" t="s">
        <v>624</v>
      </c>
      <c r="J343" t="s">
        <v>371</v>
      </c>
      <c r="K343" s="14" t="s">
        <v>374</v>
      </c>
    </row>
    <row r="344" spans="1:11" x14ac:dyDescent="0.35">
      <c r="A344" t="s">
        <v>371</v>
      </c>
      <c r="B344" t="s">
        <v>377</v>
      </c>
      <c r="C344" t="s">
        <v>624</v>
      </c>
      <c r="D344" t="s">
        <v>1158</v>
      </c>
      <c r="E344" t="s">
        <v>624</v>
      </c>
      <c r="F344" t="s">
        <v>624</v>
      </c>
      <c r="G344" t="s">
        <v>624</v>
      </c>
      <c r="J344" t="s">
        <v>371</v>
      </c>
      <c r="K344" s="14" t="s">
        <v>374</v>
      </c>
    </row>
    <row r="345" spans="1:11" x14ac:dyDescent="0.35">
      <c r="A345" t="s">
        <v>371</v>
      </c>
      <c r="B345" t="s">
        <v>376</v>
      </c>
      <c r="C345" t="s">
        <v>624</v>
      </c>
      <c r="D345" t="s">
        <v>1159</v>
      </c>
      <c r="E345">
        <v>0.62989868977612717</v>
      </c>
      <c r="F345">
        <v>2.6648000000000001</v>
      </c>
      <c r="G345" t="s">
        <v>624</v>
      </c>
      <c r="J345" t="s">
        <v>371</v>
      </c>
      <c r="K345" s="14" t="s">
        <v>374</v>
      </c>
    </row>
    <row r="346" spans="1:11" x14ac:dyDescent="0.35">
      <c r="A346" t="s">
        <v>371</v>
      </c>
      <c r="B346" t="s">
        <v>375</v>
      </c>
      <c r="C346" t="s">
        <v>624</v>
      </c>
      <c r="D346" t="s">
        <v>1158</v>
      </c>
      <c r="E346" t="s">
        <v>624</v>
      </c>
      <c r="F346" t="s">
        <v>624</v>
      </c>
      <c r="G346" t="s">
        <v>624</v>
      </c>
      <c r="J346" t="s">
        <v>371</v>
      </c>
      <c r="K346" s="14" t="s">
        <v>374</v>
      </c>
    </row>
    <row r="347" spans="1:11" x14ac:dyDescent="0.35">
      <c r="A347" t="s">
        <v>381</v>
      </c>
      <c r="B347" t="s">
        <v>382</v>
      </c>
      <c r="C347" t="s">
        <v>624</v>
      </c>
      <c r="D347" t="s">
        <v>1158</v>
      </c>
      <c r="E347" t="s">
        <v>624</v>
      </c>
      <c r="F347" t="s">
        <v>624</v>
      </c>
      <c r="G347" t="s">
        <v>624</v>
      </c>
      <c r="J347" t="s">
        <v>381</v>
      </c>
      <c r="K347" s="14" t="s">
        <v>383</v>
      </c>
    </row>
    <row r="348" spans="1:11" x14ac:dyDescent="0.35">
      <c r="A348" t="s">
        <v>381</v>
      </c>
      <c r="B348" t="s">
        <v>384</v>
      </c>
      <c r="C348" t="s">
        <v>624</v>
      </c>
      <c r="D348" t="s">
        <v>1158</v>
      </c>
      <c r="E348" t="s">
        <v>624</v>
      </c>
      <c r="F348" t="s">
        <v>624</v>
      </c>
      <c r="G348" t="s">
        <v>624</v>
      </c>
      <c r="J348" t="s">
        <v>381</v>
      </c>
      <c r="K348" s="14" t="s">
        <v>383</v>
      </c>
    </row>
    <row r="349" spans="1:11" x14ac:dyDescent="0.35">
      <c r="A349" t="s">
        <v>381</v>
      </c>
      <c r="B349" t="s">
        <v>383</v>
      </c>
      <c r="C349" t="s">
        <v>624</v>
      </c>
      <c r="D349" t="s">
        <v>1159</v>
      </c>
      <c r="E349">
        <v>0.56130703123679215</v>
      </c>
      <c r="F349">
        <v>34.630000000000003</v>
      </c>
      <c r="G349" t="s">
        <v>624</v>
      </c>
      <c r="J349" t="s">
        <v>381</v>
      </c>
      <c r="K349" s="14" t="s">
        <v>383</v>
      </c>
    </row>
    <row r="350" spans="1:11" ht="29" x14ac:dyDescent="0.35">
      <c r="A350" t="s">
        <v>385</v>
      </c>
      <c r="B350" t="s">
        <v>386</v>
      </c>
      <c r="C350" t="s">
        <v>1168</v>
      </c>
      <c r="D350" t="s">
        <v>1159</v>
      </c>
      <c r="E350">
        <v>0.61648139214463915</v>
      </c>
      <c r="F350">
        <v>134.69999999999999</v>
      </c>
      <c r="G350">
        <v>8.2530000000000001</v>
      </c>
      <c r="J350" t="s">
        <v>385</v>
      </c>
      <c r="K350" s="14" t="s">
        <v>655</v>
      </c>
    </row>
    <row r="351" spans="1:11" x14ac:dyDescent="0.35">
      <c r="A351" t="s">
        <v>581</v>
      </c>
      <c r="B351" t="s">
        <v>582</v>
      </c>
      <c r="C351" t="s">
        <v>624</v>
      </c>
      <c r="D351" t="s">
        <v>1158</v>
      </c>
      <c r="E351" t="s">
        <v>624</v>
      </c>
      <c r="F351" t="s">
        <v>624</v>
      </c>
      <c r="G351" t="s">
        <v>624</v>
      </c>
      <c r="J351" t="s">
        <v>581</v>
      </c>
      <c r="K351" s="14" t="s">
        <v>582</v>
      </c>
    </row>
    <row r="352" spans="1:11" x14ac:dyDescent="0.35">
      <c r="A352" t="s">
        <v>390</v>
      </c>
      <c r="B352" t="s">
        <v>391</v>
      </c>
      <c r="C352" t="s">
        <v>624</v>
      </c>
      <c r="D352" t="s">
        <v>1158</v>
      </c>
      <c r="E352" t="s">
        <v>624</v>
      </c>
      <c r="F352" t="s">
        <v>624</v>
      </c>
      <c r="G352" t="s">
        <v>624</v>
      </c>
      <c r="J352" t="s">
        <v>390</v>
      </c>
      <c r="K352" s="14" t="s">
        <v>443</v>
      </c>
    </row>
    <row r="353" spans="1:11" x14ac:dyDescent="0.35">
      <c r="A353" t="s">
        <v>390</v>
      </c>
      <c r="B353" t="s">
        <v>396</v>
      </c>
      <c r="C353" t="s">
        <v>624</v>
      </c>
      <c r="D353" t="s">
        <v>1159</v>
      </c>
      <c r="E353">
        <v>0.65413131965584037</v>
      </c>
      <c r="F353">
        <v>24.876000000000001</v>
      </c>
      <c r="G353" t="s">
        <v>624</v>
      </c>
      <c r="J353" t="s">
        <v>390</v>
      </c>
      <c r="K353" s="14" t="s">
        <v>396</v>
      </c>
    </row>
    <row r="354" spans="1:11" x14ac:dyDescent="0.35">
      <c r="A354" t="s">
        <v>390</v>
      </c>
      <c r="B354" t="s">
        <v>392</v>
      </c>
      <c r="C354" t="s">
        <v>624</v>
      </c>
      <c r="D354" t="s">
        <v>1158</v>
      </c>
      <c r="E354" t="s">
        <v>624</v>
      </c>
      <c r="F354" t="s">
        <v>624</v>
      </c>
      <c r="G354" t="s">
        <v>624</v>
      </c>
      <c r="J354" t="s">
        <v>390</v>
      </c>
      <c r="K354" s="14" t="s">
        <v>657</v>
      </c>
    </row>
    <row r="355" spans="1:11" x14ac:dyDescent="0.35">
      <c r="A355" t="s">
        <v>390</v>
      </c>
      <c r="B355" t="s">
        <v>393</v>
      </c>
      <c r="C355" t="s">
        <v>1169</v>
      </c>
      <c r="D355" t="s">
        <v>1159</v>
      </c>
      <c r="E355">
        <v>0.48598024782235316</v>
      </c>
      <c r="F355">
        <v>277.89999999999998</v>
      </c>
      <c r="G355" t="s">
        <v>624</v>
      </c>
      <c r="J355" t="s">
        <v>390</v>
      </c>
      <c r="K355" s="14" t="s">
        <v>393</v>
      </c>
    </row>
    <row r="356" spans="1:11" x14ac:dyDescent="0.35">
      <c r="A356" t="s">
        <v>390</v>
      </c>
      <c r="B356" t="s">
        <v>397</v>
      </c>
      <c r="C356" t="s">
        <v>1169</v>
      </c>
      <c r="D356" t="s">
        <v>1158</v>
      </c>
      <c r="E356" t="s">
        <v>624</v>
      </c>
      <c r="F356" t="s">
        <v>624</v>
      </c>
      <c r="G356" t="s">
        <v>624</v>
      </c>
      <c r="J356" t="s">
        <v>390</v>
      </c>
      <c r="K356" s="14" t="s">
        <v>393</v>
      </c>
    </row>
    <row r="357" spans="1:11" x14ac:dyDescent="0.35">
      <c r="A357" t="s">
        <v>390</v>
      </c>
      <c r="B357" t="s">
        <v>394</v>
      </c>
      <c r="C357" t="s">
        <v>624</v>
      </c>
      <c r="D357" t="s">
        <v>1158</v>
      </c>
      <c r="E357" t="s">
        <v>624</v>
      </c>
      <c r="F357" t="s">
        <v>624</v>
      </c>
      <c r="G357" t="s">
        <v>624</v>
      </c>
      <c r="J357" t="s">
        <v>390</v>
      </c>
      <c r="K357" s="14" t="s">
        <v>658</v>
      </c>
    </row>
    <row r="358" spans="1:11" x14ac:dyDescent="0.35">
      <c r="A358" t="s">
        <v>390</v>
      </c>
      <c r="B358" t="s">
        <v>395</v>
      </c>
      <c r="C358" t="s">
        <v>624</v>
      </c>
      <c r="D358" t="s">
        <v>1158</v>
      </c>
      <c r="E358" t="s">
        <v>624</v>
      </c>
      <c r="F358" t="s">
        <v>624</v>
      </c>
      <c r="G358" t="s">
        <v>624</v>
      </c>
      <c r="J358" t="s">
        <v>390</v>
      </c>
      <c r="K358" s="14" t="s">
        <v>395</v>
      </c>
    </row>
    <row r="359" spans="1:11" x14ac:dyDescent="0.35">
      <c r="A359" t="s">
        <v>398</v>
      </c>
      <c r="B359" t="s">
        <v>399</v>
      </c>
      <c r="C359" t="s">
        <v>624</v>
      </c>
      <c r="D359" t="s">
        <v>1158</v>
      </c>
      <c r="E359" t="s">
        <v>624</v>
      </c>
      <c r="F359" t="s">
        <v>624</v>
      </c>
      <c r="G359" t="s">
        <v>624</v>
      </c>
      <c r="J359" t="s">
        <v>398</v>
      </c>
      <c r="K359" s="14" t="s">
        <v>400</v>
      </c>
    </row>
    <row r="360" spans="1:11" ht="29" x14ac:dyDescent="0.35">
      <c r="A360" t="s">
        <v>398</v>
      </c>
      <c r="B360" t="s">
        <v>400</v>
      </c>
      <c r="C360" t="s">
        <v>1170</v>
      </c>
      <c r="D360" t="s">
        <v>1159</v>
      </c>
      <c r="E360">
        <v>0.61636497926302669</v>
      </c>
      <c r="F360">
        <v>106.5</v>
      </c>
      <c r="G360">
        <v>117.217417</v>
      </c>
      <c r="J360" t="s">
        <v>398</v>
      </c>
      <c r="K360" s="14" t="s">
        <v>659</v>
      </c>
    </row>
    <row r="361" spans="1:11" x14ac:dyDescent="0.35">
      <c r="A361" t="s">
        <v>398</v>
      </c>
      <c r="B361" t="s">
        <v>401</v>
      </c>
      <c r="C361" t="s">
        <v>1170</v>
      </c>
      <c r="D361" t="s">
        <v>1158</v>
      </c>
      <c r="E361" t="s">
        <v>624</v>
      </c>
      <c r="F361" t="s">
        <v>624</v>
      </c>
      <c r="G361" t="s">
        <v>624</v>
      </c>
      <c r="J361" t="s">
        <v>398</v>
      </c>
      <c r="K361" s="14" t="s">
        <v>400</v>
      </c>
    </row>
    <row r="362" spans="1:11" x14ac:dyDescent="0.35">
      <c r="A362" t="s">
        <v>402</v>
      </c>
      <c r="B362" t="s">
        <v>403</v>
      </c>
      <c r="C362" t="s">
        <v>624</v>
      </c>
      <c r="D362" t="s">
        <v>1159</v>
      </c>
      <c r="E362">
        <v>0.71314656517450092</v>
      </c>
      <c r="F362">
        <v>9.1509999999999998</v>
      </c>
      <c r="G362" t="s">
        <v>624</v>
      </c>
      <c r="J362" t="s">
        <v>402</v>
      </c>
      <c r="K362" s="14" t="s">
        <v>403</v>
      </c>
    </row>
    <row r="363" spans="1:11" x14ac:dyDescent="0.35">
      <c r="A363" t="s">
        <v>404</v>
      </c>
      <c r="B363" t="s">
        <v>407</v>
      </c>
      <c r="C363" t="s">
        <v>624</v>
      </c>
      <c r="D363" t="s">
        <v>1158</v>
      </c>
      <c r="E363" t="s">
        <v>624</v>
      </c>
      <c r="F363" t="s">
        <v>624</v>
      </c>
      <c r="G363" t="s">
        <v>624</v>
      </c>
      <c r="J363" t="s">
        <v>404</v>
      </c>
      <c r="K363" s="14" t="s">
        <v>405</v>
      </c>
    </row>
    <row r="364" spans="1:11" x14ac:dyDescent="0.35">
      <c r="A364" t="s">
        <v>404</v>
      </c>
      <c r="B364" t="s">
        <v>405</v>
      </c>
      <c r="C364" t="s">
        <v>624</v>
      </c>
      <c r="D364" t="s">
        <v>1158</v>
      </c>
      <c r="E364" t="s">
        <v>624</v>
      </c>
      <c r="F364" t="s">
        <v>624</v>
      </c>
      <c r="G364" t="s">
        <v>624</v>
      </c>
      <c r="J364" t="s">
        <v>404</v>
      </c>
      <c r="K364" s="14" t="s">
        <v>405</v>
      </c>
    </row>
    <row r="365" spans="1:11" x14ac:dyDescent="0.35">
      <c r="A365" t="s">
        <v>404</v>
      </c>
      <c r="B365" t="s">
        <v>406</v>
      </c>
      <c r="C365" t="s">
        <v>624</v>
      </c>
      <c r="D365" t="s">
        <v>1158</v>
      </c>
      <c r="E365" t="s">
        <v>624</v>
      </c>
      <c r="F365" t="s">
        <v>624</v>
      </c>
      <c r="G365" t="s">
        <v>624</v>
      </c>
      <c r="J365" t="s">
        <v>404</v>
      </c>
      <c r="K365" s="14" t="s">
        <v>405</v>
      </c>
    </row>
    <row r="366" spans="1:11" x14ac:dyDescent="0.35">
      <c r="A366" t="s">
        <v>511</v>
      </c>
      <c r="B366" t="s">
        <v>512</v>
      </c>
      <c r="C366" t="s">
        <v>624</v>
      </c>
      <c r="D366" t="s">
        <v>1158</v>
      </c>
      <c r="E366" t="s">
        <v>624</v>
      </c>
      <c r="F366" t="s">
        <v>624</v>
      </c>
      <c r="G366" t="s">
        <v>624</v>
      </c>
      <c r="J366" t="s">
        <v>511</v>
      </c>
      <c r="K366" s="14" t="s">
        <v>512</v>
      </c>
    </row>
    <row r="367" spans="1:11" x14ac:dyDescent="0.35">
      <c r="A367" t="s">
        <v>408</v>
      </c>
      <c r="B367" t="s">
        <v>409</v>
      </c>
      <c r="C367" t="s">
        <v>624</v>
      </c>
      <c r="D367" t="s">
        <v>1159</v>
      </c>
      <c r="E367">
        <v>0.67193412204863723</v>
      </c>
      <c r="F367">
        <v>22.198</v>
      </c>
      <c r="G367" t="s">
        <v>624</v>
      </c>
      <c r="J367" t="s">
        <v>408</v>
      </c>
      <c r="K367" s="14" t="s">
        <v>409</v>
      </c>
    </row>
    <row r="368" spans="1:11" x14ac:dyDescent="0.35">
      <c r="A368" t="s">
        <v>410</v>
      </c>
      <c r="B368" t="s">
        <v>115</v>
      </c>
      <c r="C368" t="s">
        <v>624</v>
      </c>
      <c r="D368" t="s">
        <v>1158</v>
      </c>
      <c r="E368" t="s">
        <v>624</v>
      </c>
      <c r="F368" t="s">
        <v>624</v>
      </c>
      <c r="G368" t="s">
        <v>624</v>
      </c>
      <c r="J368" t="s">
        <v>410</v>
      </c>
      <c r="K368" s="14" t="s">
        <v>115</v>
      </c>
    </row>
    <row r="369" spans="1:11" x14ac:dyDescent="0.35">
      <c r="A369" t="s">
        <v>411</v>
      </c>
      <c r="B369" t="s">
        <v>412</v>
      </c>
      <c r="C369" t="s">
        <v>624</v>
      </c>
      <c r="D369" t="s">
        <v>1159</v>
      </c>
      <c r="E369">
        <v>0.75161212814645306</v>
      </c>
      <c r="F369">
        <v>9</v>
      </c>
      <c r="G369">
        <v>9.1449999999999996</v>
      </c>
      <c r="J369" t="s">
        <v>411</v>
      </c>
      <c r="K369" s="14" t="s">
        <v>412</v>
      </c>
    </row>
    <row r="370" spans="1:11" x14ac:dyDescent="0.35">
      <c r="A370" t="s">
        <v>620</v>
      </c>
      <c r="B370" t="s">
        <v>141</v>
      </c>
      <c r="C370" t="s">
        <v>624</v>
      </c>
      <c r="D370" t="s">
        <v>1158</v>
      </c>
      <c r="E370" t="s">
        <v>624</v>
      </c>
      <c r="F370" t="s">
        <v>624</v>
      </c>
      <c r="G370" t="s">
        <v>624</v>
      </c>
      <c r="J370" t="s">
        <v>620</v>
      </c>
      <c r="K370" s="14" t="s">
        <v>141</v>
      </c>
    </row>
    <row r="371" spans="1:11" x14ac:dyDescent="0.35">
      <c r="A371" t="s">
        <v>413</v>
      </c>
      <c r="B371" t="s">
        <v>414</v>
      </c>
      <c r="C371" t="s">
        <v>624</v>
      </c>
      <c r="D371" t="s">
        <v>1158</v>
      </c>
      <c r="E371" t="s">
        <v>624</v>
      </c>
      <c r="F371" t="s">
        <v>624</v>
      </c>
      <c r="G371" t="s">
        <v>624</v>
      </c>
      <c r="J371" t="s">
        <v>413</v>
      </c>
      <c r="K371" s="14" t="s">
        <v>416</v>
      </c>
    </row>
    <row r="372" spans="1:11" x14ac:dyDescent="0.35">
      <c r="A372" t="s">
        <v>413</v>
      </c>
      <c r="B372" t="s">
        <v>415</v>
      </c>
      <c r="C372" t="s">
        <v>624</v>
      </c>
      <c r="D372" t="s">
        <v>1158</v>
      </c>
      <c r="E372" t="s">
        <v>624</v>
      </c>
      <c r="F372" t="s">
        <v>624</v>
      </c>
      <c r="G372" t="s">
        <v>624</v>
      </c>
      <c r="J372" t="s">
        <v>413</v>
      </c>
      <c r="K372" s="14" t="s">
        <v>415</v>
      </c>
    </row>
    <row r="373" spans="1:11" x14ac:dyDescent="0.35">
      <c r="A373" t="s">
        <v>413</v>
      </c>
      <c r="B373" t="s">
        <v>416</v>
      </c>
      <c r="C373" t="s">
        <v>624</v>
      </c>
      <c r="D373" t="s">
        <v>1159</v>
      </c>
      <c r="E373">
        <v>0.49878631805568846</v>
      </c>
      <c r="F373">
        <v>65.706000000000003</v>
      </c>
      <c r="G373" t="s">
        <v>624</v>
      </c>
      <c r="J373" t="s">
        <v>413</v>
      </c>
      <c r="K373" s="14" t="s">
        <v>416</v>
      </c>
    </row>
    <row r="374" spans="1:11" x14ac:dyDescent="0.35">
      <c r="A374" t="s">
        <v>417</v>
      </c>
      <c r="B374" t="s">
        <v>418</v>
      </c>
      <c r="C374" t="s">
        <v>624</v>
      </c>
      <c r="D374" t="s">
        <v>1158</v>
      </c>
      <c r="E374" t="s">
        <v>624</v>
      </c>
      <c r="F374" t="s">
        <v>624</v>
      </c>
      <c r="G374" t="s">
        <v>624</v>
      </c>
      <c r="J374" t="s">
        <v>417</v>
      </c>
      <c r="K374" s="14" t="s">
        <v>419</v>
      </c>
    </row>
    <row r="375" spans="1:11" x14ac:dyDescent="0.35">
      <c r="A375" t="s">
        <v>417</v>
      </c>
      <c r="B375" t="s">
        <v>420</v>
      </c>
      <c r="C375" t="s">
        <v>624</v>
      </c>
      <c r="D375" t="s">
        <v>1158</v>
      </c>
      <c r="E375" t="s">
        <v>624</v>
      </c>
      <c r="F375" t="s">
        <v>624</v>
      </c>
      <c r="G375" t="s">
        <v>624</v>
      </c>
      <c r="J375" t="s">
        <v>417</v>
      </c>
      <c r="K375" s="14" t="s">
        <v>419</v>
      </c>
    </row>
    <row r="376" spans="1:11" x14ac:dyDescent="0.35">
      <c r="A376" t="s">
        <v>417</v>
      </c>
      <c r="B376" t="s">
        <v>419</v>
      </c>
      <c r="C376" t="s">
        <v>624</v>
      </c>
      <c r="D376" t="s">
        <v>1158</v>
      </c>
      <c r="E376" t="s">
        <v>624</v>
      </c>
      <c r="F376" t="s">
        <v>624</v>
      </c>
      <c r="G376" t="s">
        <v>624</v>
      </c>
      <c r="J376" t="s">
        <v>417</v>
      </c>
      <c r="K376" s="14" t="s">
        <v>419</v>
      </c>
    </row>
    <row r="377" spans="1:11" x14ac:dyDescent="0.35">
      <c r="A377" t="s">
        <v>421</v>
      </c>
      <c r="B377" t="s">
        <v>422</v>
      </c>
      <c r="C377" t="s">
        <v>624</v>
      </c>
      <c r="D377" t="s">
        <v>1158</v>
      </c>
      <c r="E377" t="s">
        <v>624</v>
      </c>
      <c r="F377" t="s">
        <v>624</v>
      </c>
      <c r="G377" t="s">
        <v>624</v>
      </c>
      <c r="J377" t="s">
        <v>421</v>
      </c>
      <c r="K377" s="14" t="s">
        <v>422</v>
      </c>
    </row>
    <row r="378" spans="1:11" x14ac:dyDescent="0.35">
      <c r="A378" t="s">
        <v>421</v>
      </c>
      <c r="B378" t="s">
        <v>423</v>
      </c>
      <c r="C378" t="s">
        <v>624</v>
      </c>
      <c r="D378" t="s">
        <v>1158</v>
      </c>
      <c r="E378" t="s">
        <v>624</v>
      </c>
      <c r="F378" t="s">
        <v>624</v>
      </c>
      <c r="G378" t="s">
        <v>624</v>
      </c>
      <c r="J378" t="s">
        <v>421</v>
      </c>
      <c r="K378" s="14" t="s">
        <v>425</v>
      </c>
    </row>
    <row r="379" spans="1:11" x14ac:dyDescent="0.35">
      <c r="A379" t="s">
        <v>421</v>
      </c>
      <c r="B379" t="s">
        <v>424</v>
      </c>
      <c r="C379" t="s">
        <v>624</v>
      </c>
      <c r="D379" t="s">
        <v>1158</v>
      </c>
      <c r="E379" t="s">
        <v>624</v>
      </c>
      <c r="F379" t="s">
        <v>624</v>
      </c>
      <c r="G379" t="s">
        <v>624</v>
      </c>
      <c r="J379" t="s">
        <v>421</v>
      </c>
      <c r="K379" s="14" t="s">
        <v>425</v>
      </c>
    </row>
    <row r="380" spans="1:11" x14ac:dyDescent="0.35">
      <c r="A380" t="s">
        <v>421</v>
      </c>
      <c r="B380" t="s">
        <v>425</v>
      </c>
      <c r="C380" t="s">
        <v>624</v>
      </c>
      <c r="D380" t="s">
        <v>1159</v>
      </c>
      <c r="E380">
        <v>0.55150150334920778</v>
      </c>
      <c r="F380">
        <v>195.54</v>
      </c>
      <c r="G380" t="s">
        <v>624</v>
      </c>
      <c r="J380" t="s">
        <v>421</v>
      </c>
      <c r="K380" s="14" t="s">
        <v>425</v>
      </c>
    </row>
    <row r="381" spans="1:11" x14ac:dyDescent="0.35">
      <c r="A381" t="s">
        <v>421</v>
      </c>
      <c r="B381" t="s">
        <v>426</v>
      </c>
      <c r="C381" t="s">
        <v>624</v>
      </c>
      <c r="D381" t="s">
        <v>1158</v>
      </c>
      <c r="E381" t="s">
        <v>624</v>
      </c>
      <c r="F381" t="s">
        <v>624</v>
      </c>
      <c r="G381" t="s">
        <v>624</v>
      </c>
      <c r="J381" t="s">
        <v>421</v>
      </c>
      <c r="K381" s="14" t="s">
        <v>425</v>
      </c>
    </row>
    <row r="382" spans="1:11" x14ac:dyDescent="0.35">
      <c r="A382" t="s">
        <v>427</v>
      </c>
      <c r="B382" t="s">
        <v>428</v>
      </c>
      <c r="C382" t="s">
        <v>624</v>
      </c>
      <c r="D382" t="s">
        <v>1158</v>
      </c>
      <c r="E382" t="s">
        <v>624</v>
      </c>
      <c r="F382" t="s">
        <v>624</v>
      </c>
      <c r="G382">
        <v>1.0349999999999999</v>
      </c>
      <c r="J382" t="s">
        <v>427</v>
      </c>
      <c r="K382" s="14" t="s">
        <v>429</v>
      </c>
    </row>
    <row r="383" spans="1:11" x14ac:dyDescent="0.35">
      <c r="A383" t="s">
        <v>427</v>
      </c>
      <c r="B383" t="s">
        <v>430</v>
      </c>
      <c r="C383" t="s">
        <v>624</v>
      </c>
      <c r="D383" t="s">
        <v>1158</v>
      </c>
      <c r="E383" t="s">
        <v>624</v>
      </c>
      <c r="F383" t="s">
        <v>624</v>
      </c>
      <c r="G383" t="s">
        <v>624</v>
      </c>
      <c r="J383" t="s">
        <v>427</v>
      </c>
      <c r="K383" s="14" t="s">
        <v>429</v>
      </c>
    </row>
    <row r="384" spans="1:11" x14ac:dyDescent="0.35">
      <c r="A384" t="s">
        <v>427</v>
      </c>
      <c r="B384" t="s">
        <v>429</v>
      </c>
      <c r="C384" t="s">
        <v>624</v>
      </c>
      <c r="D384" t="s">
        <v>1158</v>
      </c>
      <c r="E384" t="s">
        <v>624</v>
      </c>
      <c r="F384" t="s">
        <v>624</v>
      </c>
      <c r="G384" t="s">
        <v>624</v>
      </c>
      <c r="J384" t="s">
        <v>427</v>
      </c>
      <c r="K384" s="14" t="s">
        <v>429</v>
      </c>
    </row>
    <row r="385" spans="1:11" x14ac:dyDescent="0.35">
      <c r="A385" t="s">
        <v>431</v>
      </c>
      <c r="B385" t="s">
        <v>432</v>
      </c>
      <c r="C385" t="s">
        <v>624</v>
      </c>
      <c r="D385" t="s">
        <v>1158</v>
      </c>
      <c r="E385" t="s">
        <v>624</v>
      </c>
      <c r="F385" t="s">
        <v>624</v>
      </c>
      <c r="G385" t="s">
        <v>624</v>
      </c>
      <c r="J385" t="s">
        <v>431</v>
      </c>
      <c r="K385" s="14" t="s">
        <v>432</v>
      </c>
    </row>
    <row r="386" spans="1:11" x14ac:dyDescent="0.35">
      <c r="A386" t="s">
        <v>433</v>
      </c>
      <c r="B386" t="s">
        <v>437</v>
      </c>
      <c r="C386" t="s">
        <v>624</v>
      </c>
      <c r="D386" t="s">
        <v>1158</v>
      </c>
      <c r="E386" t="s">
        <v>624</v>
      </c>
      <c r="F386" t="s">
        <v>624</v>
      </c>
      <c r="G386" t="s">
        <v>624</v>
      </c>
      <c r="J386" t="s">
        <v>433</v>
      </c>
      <c r="K386" s="14" t="s">
        <v>660</v>
      </c>
    </row>
    <row r="387" spans="1:11" x14ac:dyDescent="0.35">
      <c r="A387" t="s">
        <v>433</v>
      </c>
      <c r="B387" t="s">
        <v>434</v>
      </c>
      <c r="C387" t="s">
        <v>624</v>
      </c>
      <c r="D387" t="s">
        <v>1158</v>
      </c>
      <c r="E387" t="s">
        <v>624</v>
      </c>
      <c r="F387" t="s">
        <v>624</v>
      </c>
      <c r="G387" t="s">
        <v>624</v>
      </c>
      <c r="J387" t="s">
        <v>433</v>
      </c>
      <c r="K387" s="14" t="s">
        <v>660</v>
      </c>
    </row>
    <row r="388" spans="1:11" x14ac:dyDescent="0.35">
      <c r="A388" t="s">
        <v>433</v>
      </c>
      <c r="B388" t="s">
        <v>435</v>
      </c>
      <c r="C388" t="s">
        <v>624</v>
      </c>
      <c r="D388" t="s">
        <v>1158</v>
      </c>
      <c r="E388" t="s">
        <v>624</v>
      </c>
      <c r="F388" t="s">
        <v>624</v>
      </c>
      <c r="G388" t="s">
        <v>624</v>
      </c>
      <c r="J388" t="s">
        <v>433</v>
      </c>
      <c r="K388" s="14" t="s">
        <v>660</v>
      </c>
    </row>
    <row r="389" spans="1:11" x14ac:dyDescent="0.35">
      <c r="A389" t="s">
        <v>433</v>
      </c>
      <c r="B389" t="s">
        <v>436</v>
      </c>
      <c r="C389" t="s">
        <v>624</v>
      </c>
      <c r="D389" t="s">
        <v>1158</v>
      </c>
      <c r="E389" t="s">
        <v>624</v>
      </c>
      <c r="F389" t="s">
        <v>624</v>
      </c>
      <c r="G389" t="s">
        <v>624</v>
      </c>
      <c r="J389" t="s">
        <v>433</v>
      </c>
      <c r="K389" s="14" t="s">
        <v>660</v>
      </c>
    </row>
    <row r="390" spans="1:11" x14ac:dyDescent="0.35">
      <c r="A390" t="s">
        <v>438</v>
      </c>
      <c r="B390" t="s">
        <v>439</v>
      </c>
      <c r="C390" t="s">
        <v>1171</v>
      </c>
      <c r="D390" t="s">
        <v>1158</v>
      </c>
      <c r="E390" t="s">
        <v>624</v>
      </c>
      <c r="F390" t="s">
        <v>624</v>
      </c>
      <c r="G390" t="s">
        <v>624</v>
      </c>
      <c r="J390" t="s">
        <v>438</v>
      </c>
      <c r="K390" s="14" t="s">
        <v>439</v>
      </c>
    </row>
    <row r="391" spans="1:11" x14ac:dyDescent="0.35">
      <c r="A391" t="s">
        <v>438</v>
      </c>
      <c r="B391" t="s">
        <v>441</v>
      </c>
      <c r="C391" t="s">
        <v>1171</v>
      </c>
      <c r="D391" t="s">
        <v>1158</v>
      </c>
      <c r="E391" t="s">
        <v>624</v>
      </c>
      <c r="F391" t="s">
        <v>624</v>
      </c>
      <c r="G391" t="s">
        <v>624</v>
      </c>
      <c r="J391" t="s">
        <v>438</v>
      </c>
      <c r="K391" s="14" t="s">
        <v>662</v>
      </c>
    </row>
    <row r="392" spans="1:11" ht="29" x14ac:dyDescent="0.35">
      <c r="A392" t="s">
        <v>438</v>
      </c>
      <c r="B392" t="s">
        <v>440</v>
      </c>
      <c r="C392" t="s">
        <v>1171</v>
      </c>
      <c r="D392" t="s">
        <v>1159</v>
      </c>
      <c r="E392">
        <v>0.63618971555557591</v>
      </c>
      <c r="F392">
        <v>70.805999999999997</v>
      </c>
      <c r="G392" t="s">
        <v>624</v>
      </c>
      <c r="J392" t="s">
        <v>438</v>
      </c>
      <c r="K392" s="14" t="s">
        <v>661</v>
      </c>
    </row>
    <row r="393" spans="1:11" x14ac:dyDescent="0.35">
      <c r="A393" t="s">
        <v>438</v>
      </c>
      <c r="B393" t="s">
        <v>442</v>
      </c>
      <c r="C393" t="s">
        <v>1171</v>
      </c>
      <c r="D393" t="s">
        <v>1158</v>
      </c>
      <c r="E393" t="s">
        <v>624</v>
      </c>
      <c r="F393" t="s">
        <v>624</v>
      </c>
      <c r="G393" t="s">
        <v>624</v>
      </c>
      <c r="J393" t="s">
        <v>438</v>
      </c>
      <c r="K393" s="14" t="s">
        <v>663</v>
      </c>
    </row>
    <row r="394" spans="1:11" x14ac:dyDescent="0.35">
      <c r="A394" t="s">
        <v>438</v>
      </c>
      <c r="B394" t="s">
        <v>443</v>
      </c>
      <c r="C394" t="s">
        <v>1171</v>
      </c>
      <c r="D394" t="s">
        <v>1159</v>
      </c>
      <c r="E394">
        <v>0.71902209626284941</v>
      </c>
      <c r="F394">
        <v>15.75</v>
      </c>
      <c r="G394" t="s">
        <v>624</v>
      </c>
      <c r="J394" t="s">
        <v>438</v>
      </c>
      <c r="K394" s="14" t="s">
        <v>443</v>
      </c>
    </row>
    <row r="395" spans="1:11" x14ac:dyDescent="0.35">
      <c r="A395" t="s">
        <v>438</v>
      </c>
      <c r="B395" t="s">
        <v>444</v>
      </c>
      <c r="C395" t="s">
        <v>1171</v>
      </c>
      <c r="D395" t="s">
        <v>1159</v>
      </c>
      <c r="E395">
        <v>0.50163056662202266</v>
      </c>
      <c r="F395">
        <v>79.388000000000005</v>
      </c>
      <c r="G395" t="s">
        <v>624</v>
      </c>
      <c r="J395" t="s">
        <v>438</v>
      </c>
      <c r="K395" s="14" t="s">
        <v>444</v>
      </c>
    </row>
    <row r="396" spans="1:11" x14ac:dyDescent="0.35">
      <c r="A396" t="s">
        <v>438</v>
      </c>
      <c r="B396" t="s">
        <v>445</v>
      </c>
      <c r="C396" t="s">
        <v>1171</v>
      </c>
      <c r="D396" t="s">
        <v>1158</v>
      </c>
      <c r="E396" t="s">
        <v>624</v>
      </c>
      <c r="F396" t="s">
        <v>624</v>
      </c>
      <c r="G396" t="s">
        <v>624</v>
      </c>
      <c r="J396" t="s">
        <v>438</v>
      </c>
      <c r="K396" s="14" t="s">
        <v>664</v>
      </c>
    </row>
    <row r="397" spans="1:11" x14ac:dyDescent="0.35">
      <c r="A397" t="s">
        <v>438</v>
      </c>
      <c r="B397" t="s">
        <v>446</v>
      </c>
      <c r="C397" t="s">
        <v>1171</v>
      </c>
      <c r="D397" t="s">
        <v>1158</v>
      </c>
      <c r="E397" t="s">
        <v>624</v>
      </c>
      <c r="F397" t="s">
        <v>624</v>
      </c>
      <c r="G397" t="s">
        <v>624</v>
      </c>
      <c r="J397" t="s">
        <v>438</v>
      </c>
      <c r="K397" s="14" t="s">
        <v>447</v>
      </c>
    </row>
    <row r="398" spans="1:11" x14ac:dyDescent="0.35">
      <c r="A398" t="s">
        <v>438</v>
      </c>
      <c r="B398" t="s">
        <v>450</v>
      </c>
      <c r="C398" t="s">
        <v>1171</v>
      </c>
      <c r="D398" t="s">
        <v>1158</v>
      </c>
      <c r="E398" t="s">
        <v>624</v>
      </c>
      <c r="F398" t="s">
        <v>624</v>
      </c>
      <c r="G398" t="s">
        <v>624</v>
      </c>
      <c r="J398" t="s">
        <v>438</v>
      </c>
      <c r="K398" s="14" t="s">
        <v>447</v>
      </c>
    </row>
    <row r="399" spans="1:11" x14ac:dyDescent="0.35">
      <c r="A399" t="s">
        <v>438</v>
      </c>
      <c r="B399" t="s">
        <v>447</v>
      </c>
      <c r="C399" t="s">
        <v>1171</v>
      </c>
      <c r="D399" t="s">
        <v>1159</v>
      </c>
      <c r="E399">
        <v>0.63518583952352259</v>
      </c>
      <c r="F399">
        <v>14.8</v>
      </c>
      <c r="G399" t="s">
        <v>624</v>
      </c>
      <c r="J399" t="s">
        <v>438</v>
      </c>
      <c r="K399" s="14" t="s">
        <v>447</v>
      </c>
    </row>
    <row r="400" spans="1:11" x14ac:dyDescent="0.35">
      <c r="A400" t="s">
        <v>438</v>
      </c>
      <c r="B400" t="s">
        <v>449</v>
      </c>
      <c r="C400" t="s">
        <v>1171</v>
      </c>
      <c r="D400" t="s">
        <v>1158</v>
      </c>
      <c r="E400" t="s">
        <v>624</v>
      </c>
      <c r="F400" t="s">
        <v>624</v>
      </c>
      <c r="G400" t="s">
        <v>624</v>
      </c>
      <c r="J400" t="s">
        <v>438</v>
      </c>
      <c r="K400" s="14" t="s">
        <v>447</v>
      </c>
    </row>
    <row r="401" spans="1:11" x14ac:dyDescent="0.35">
      <c r="A401" t="s">
        <v>438</v>
      </c>
      <c r="B401" t="s">
        <v>448</v>
      </c>
      <c r="C401" t="s">
        <v>1171</v>
      </c>
      <c r="D401" t="s">
        <v>1158</v>
      </c>
      <c r="E401" t="s">
        <v>624</v>
      </c>
      <c r="F401" t="s">
        <v>624</v>
      </c>
      <c r="G401">
        <v>30.536000000000001</v>
      </c>
      <c r="J401" t="s">
        <v>438</v>
      </c>
      <c r="K401" s="14" t="s">
        <v>448</v>
      </c>
    </row>
    <row r="402" spans="1:11" x14ac:dyDescent="0.35">
      <c r="A402" t="s">
        <v>456</v>
      </c>
      <c r="B402" t="s">
        <v>457</v>
      </c>
      <c r="C402" t="s">
        <v>624</v>
      </c>
      <c r="D402" t="s">
        <v>1158</v>
      </c>
      <c r="E402" t="s">
        <v>624</v>
      </c>
      <c r="F402" t="s">
        <v>624</v>
      </c>
      <c r="G402" t="s">
        <v>624</v>
      </c>
      <c r="J402" t="s">
        <v>456</v>
      </c>
      <c r="K402" s="14" t="s">
        <v>461</v>
      </c>
    </row>
    <row r="403" spans="1:11" x14ac:dyDescent="0.35">
      <c r="A403" t="s">
        <v>456</v>
      </c>
      <c r="B403" t="s">
        <v>458</v>
      </c>
      <c r="C403" t="s">
        <v>624</v>
      </c>
      <c r="D403" t="s">
        <v>1158</v>
      </c>
      <c r="E403" t="s">
        <v>624</v>
      </c>
      <c r="F403" t="s">
        <v>624</v>
      </c>
      <c r="G403" t="s">
        <v>624</v>
      </c>
      <c r="J403" t="s">
        <v>456</v>
      </c>
      <c r="K403" s="14" t="s">
        <v>461</v>
      </c>
    </row>
    <row r="404" spans="1:11" x14ac:dyDescent="0.35">
      <c r="A404" t="s">
        <v>456</v>
      </c>
      <c r="B404" t="s">
        <v>459</v>
      </c>
      <c r="C404" t="s">
        <v>624</v>
      </c>
      <c r="D404" t="s">
        <v>1158</v>
      </c>
      <c r="E404" t="s">
        <v>624</v>
      </c>
      <c r="F404" t="s">
        <v>624</v>
      </c>
      <c r="G404" t="s">
        <v>624</v>
      </c>
      <c r="J404" t="s">
        <v>456</v>
      </c>
      <c r="K404" s="14" t="s">
        <v>461</v>
      </c>
    </row>
    <row r="405" spans="1:11" x14ac:dyDescent="0.35">
      <c r="A405" t="s">
        <v>456</v>
      </c>
      <c r="B405" t="s">
        <v>460</v>
      </c>
      <c r="C405" t="s">
        <v>624</v>
      </c>
      <c r="D405" t="s">
        <v>1158</v>
      </c>
      <c r="E405" t="s">
        <v>624</v>
      </c>
      <c r="F405" t="s">
        <v>624</v>
      </c>
      <c r="G405" t="s">
        <v>624</v>
      </c>
      <c r="J405" t="s">
        <v>456</v>
      </c>
      <c r="K405" s="14" t="s">
        <v>461</v>
      </c>
    </row>
    <row r="406" spans="1:11" x14ac:dyDescent="0.35">
      <c r="A406" t="s">
        <v>456</v>
      </c>
      <c r="B406" t="s">
        <v>461</v>
      </c>
      <c r="C406" t="s">
        <v>624</v>
      </c>
      <c r="D406" t="s">
        <v>1159</v>
      </c>
      <c r="E406">
        <v>0.66801875389839915</v>
      </c>
      <c r="F406">
        <v>24.614999999999998</v>
      </c>
      <c r="G406" t="s">
        <v>624</v>
      </c>
      <c r="J406" t="s">
        <v>456</v>
      </c>
      <c r="K406" s="14" t="s">
        <v>461</v>
      </c>
    </row>
    <row r="407" spans="1:11" x14ac:dyDescent="0.35">
      <c r="A407" t="s">
        <v>276</v>
      </c>
      <c r="B407" t="s">
        <v>277</v>
      </c>
      <c r="C407" t="s">
        <v>624</v>
      </c>
      <c r="D407" t="s">
        <v>1158</v>
      </c>
      <c r="E407" t="s">
        <v>624</v>
      </c>
      <c r="F407" t="s">
        <v>624</v>
      </c>
      <c r="G407" t="s">
        <v>624</v>
      </c>
      <c r="J407" t="s">
        <v>276</v>
      </c>
      <c r="K407" s="14" t="s">
        <v>278</v>
      </c>
    </row>
    <row r="408" spans="1:11" x14ac:dyDescent="0.35">
      <c r="A408" t="s">
        <v>276</v>
      </c>
      <c r="B408" t="s">
        <v>278</v>
      </c>
      <c r="C408" t="s">
        <v>624</v>
      </c>
      <c r="D408" t="s">
        <v>1159</v>
      </c>
      <c r="E408">
        <v>0.76928333333333332</v>
      </c>
      <c r="F408">
        <v>20</v>
      </c>
      <c r="G408" t="s">
        <v>624</v>
      </c>
      <c r="J408" t="s">
        <v>276</v>
      </c>
      <c r="K408" s="14" t="s">
        <v>278</v>
      </c>
    </row>
    <row r="409" spans="1:11" x14ac:dyDescent="0.35">
      <c r="A409" t="s">
        <v>276</v>
      </c>
      <c r="B409" t="s">
        <v>279</v>
      </c>
      <c r="C409" t="s">
        <v>624</v>
      </c>
      <c r="D409" t="s">
        <v>1159</v>
      </c>
      <c r="E409">
        <v>0.97398499821407325</v>
      </c>
      <c r="F409">
        <v>0.17799999999999999</v>
      </c>
      <c r="G409" t="s">
        <v>624</v>
      </c>
      <c r="J409" t="s">
        <v>276</v>
      </c>
      <c r="K409" s="14" t="s">
        <v>279</v>
      </c>
    </row>
    <row r="410" spans="1:11" x14ac:dyDescent="0.35">
      <c r="A410" t="s">
        <v>462</v>
      </c>
      <c r="B410" t="s">
        <v>468</v>
      </c>
      <c r="C410" t="s">
        <v>624</v>
      </c>
      <c r="D410" t="s">
        <v>1158</v>
      </c>
      <c r="E410" t="s">
        <v>624</v>
      </c>
      <c r="F410" t="s">
        <v>624</v>
      </c>
      <c r="G410" t="s">
        <v>624</v>
      </c>
      <c r="J410" t="s">
        <v>462</v>
      </c>
      <c r="K410" s="14" t="s">
        <v>464</v>
      </c>
    </row>
    <row r="411" spans="1:11" x14ac:dyDescent="0.35">
      <c r="A411" t="s">
        <v>462</v>
      </c>
      <c r="B411" t="s">
        <v>466</v>
      </c>
      <c r="C411" t="s">
        <v>624</v>
      </c>
      <c r="D411" t="s">
        <v>1158</v>
      </c>
      <c r="E411" t="s">
        <v>624</v>
      </c>
      <c r="F411" t="s">
        <v>624</v>
      </c>
      <c r="G411" t="s">
        <v>624</v>
      </c>
      <c r="J411" t="s">
        <v>462</v>
      </c>
      <c r="K411" s="14" t="s">
        <v>464</v>
      </c>
    </row>
    <row r="412" spans="1:11" x14ac:dyDescent="0.35">
      <c r="A412" t="s">
        <v>462</v>
      </c>
      <c r="B412" t="s">
        <v>467</v>
      </c>
      <c r="C412" t="s">
        <v>624</v>
      </c>
      <c r="D412" t="s">
        <v>1158</v>
      </c>
      <c r="E412" t="s">
        <v>624</v>
      </c>
      <c r="F412" t="s">
        <v>624</v>
      </c>
      <c r="G412" t="s">
        <v>624</v>
      </c>
      <c r="J412" t="s">
        <v>462</v>
      </c>
      <c r="K412" s="14" t="s">
        <v>464</v>
      </c>
    </row>
    <row r="413" spans="1:11" x14ac:dyDescent="0.35">
      <c r="A413" t="s">
        <v>462</v>
      </c>
      <c r="B413" t="s">
        <v>465</v>
      </c>
      <c r="C413" t="s">
        <v>624</v>
      </c>
      <c r="D413" t="s">
        <v>1158</v>
      </c>
      <c r="E413" t="s">
        <v>624</v>
      </c>
      <c r="F413" t="s">
        <v>624</v>
      </c>
      <c r="G413" t="s">
        <v>624</v>
      </c>
      <c r="J413" t="s">
        <v>462</v>
      </c>
      <c r="K413" s="14" t="s">
        <v>682</v>
      </c>
    </row>
    <row r="414" spans="1:11" x14ac:dyDescent="0.35">
      <c r="A414" t="s">
        <v>462</v>
      </c>
      <c r="B414" t="s">
        <v>463</v>
      </c>
      <c r="C414" t="s">
        <v>624</v>
      </c>
      <c r="D414" t="s">
        <v>1158</v>
      </c>
      <c r="E414" t="s">
        <v>624</v>
      </c>
      <c r="F414" t="s">
        <v>624</v>
      </c>
      <c r="G414" t="s">
        <v>624</v>
      </c>
      <c r="J414" t="s">
        <v>462</v>
      </c>
      <c r="K414" s="14" t="s">
        <v>464</v>
      </c>
    </row>
    <row r="415" spans="1:11" x14ac:dyDescent="0.35">
      <c r="A415" t="s">
        <v>462</v>
      </c>
      <c r="B415" t="s">
        <v>464</v>
      </c>
      <c r="C415" t="s">
        <v>624</v>
      </c>
      <c r="D415" t="s">
        <v>1159</v>
      </c>
      <c r="E415">
        <v>0.62722902358913102</v>
      </c>
      <c r="F415">
        <v>17.170000000000002</v>
      </c>
      <c r="G415" t="s">
        <v>624</v>
      </c>
      <c r="J415" t="s">
        <v>462</v>
      </c>
      <c r="K415" s="14" t="s">
        <v>464</v>
      </c>
    </row>
    <row r="416" spans="1:11" x14ac:dyDescent="0.35">
      <c r="A416" t="s">
        <v>469</v>
      </c>
      <c r="B416" t="s">
        <v>470</v>
      </c>
      <c r="C416" t="s">
        <v>624</v>
      </c>
      <c r="D416" t="s">
        <v>1158</v>
      </c>
      <c r="E416" t="s">
        <v>624</v>
      </c>
      <c r="F416" t="s">
        <v>624</v>
      </c>
      <c r="G416" t="s">
        <v>624</v>
      </c>
      <c r="J416" t="s">
        <v>469</v>
      </c>
      <c r="K416" s="14" t="s">
        <v>470</v>
      </c>
    </row>
    <row r="417" spans="1:11" x14ac:dyDescent="0.35">
      <c r="A417" t="s">
        <v>469</v>
      </c>
      <c r="B417" t="s">
        <v>471</v>
      </c>
      <c r="C417" t="s">
        <v>624</v>
      </c>
      <c r="D417" t="s">
        <v>1158</v>
      </c>
      <c r="E417" t="s">
        <v>624</v>
      </c>
      <c r="F417" t="s">
        <v>624</v>
      </c>
      <c r="G417" t="s">
        <v>624</v>
      </c>
      <c r="J417" t="s">
        <v>469</v>
      </c>
      <c r="K417" s="14" t="s">
        <v>472</v>
      </c>
    </row>
    <row r="418" spans="1:11" x14ac:dyDescent="0.35">
      <c r="A418" t="s">
        <v>469</v>
      </c>
      <c r="B418" t="s">
        <v>472</v>
      </c>
      <c r="C418" t="s">
        <v>624</v>
      </c>
      <c r="D418" t="s">
        <v>1158</v>
      </c>
      <c r="E418" t="s">
        <v>624</v>
      </c>
      <c r="F418" t="s">
        <v>624</v>
      </c>
      <c r="G418" t="s">
        <v>624</v>
      </c>
      <c r="J418" t="s">
        <v>469</v>
      </c>
      <c r="K418" s="14" t="s">
        <v>472</v>
      </c>
    </row>
    <row r="419" spans="1:11" x14ac:dyDescent="0.35">
      <c r="A419" t="s">
        <v>469</v>
      </c>
      <c r="B419" t="s">
        <v>473</v>
      </c>
      <c r="C419" t="s">
        <v>624</v>
      </c>
      <c r="D419" t="s">
        <v>1158</v>
      </c>
      <c r="E419" t="s">
        <v>624</v>
      </c>
      <c r="F419" t="s">
        <v>624</v>
      </c>
      <c r="G419" t="s">
        <v>624</v>
      </c>
      <c r="J419" t="s">
        <v>469</v>
      </c>
      <c r="K419" s="14" t="s">
        <v>473</v>
      </c>
    </row>
    <row r="420" spans="1:11" x14ac:dyDescent="0.35">
      <c r="A420" t="s">
        <v>474</v>
      </c>
      <c r="B420" t="s">
        <v>475</v>
      </c>
      <c r="C420" t="s">
        <v>624</v>
      </c>
      <c r="D420" t="s">
        <v>1158</v>
      </c>
      <c r="E420" t="s">
        <v>624</v>
      </c>
      <c r="F420" t="s">
        <v>624</v>
      </c>
      <c r="G420" t="s">
        <v>624</v>
      </c>
      <c r="J420" t="s">
        <v>474</v>
      </c>
      <c r="K420" s="14" t="s">
        <v>477</v>
      </c>
    </row>
    <row r="421" spans="1:11" x14ac:dyDescent="0.35">
      <c r="A421" t="s">
        <v>474</v>
      </c>
      <c r="B421" t="s">
        <v>476</v>
      </c>
      <c r="C421" t="s">
        <v>624</v>
      </c>
      <c r="D421" t="s">
        <v>1159</v>
      </c>
      <c r="E421">
        <v>0.95817811012916387</v>
      </c>
      <c r="F421">
        <v>0.255</v>
      </c>
      <c r="G421" t="s">
        <v>624</v>
      </c>
      <c r="J421" t="s">
        <v>474</v>
      </c>
      <c r="K421" s="14" t="s">
        <v>477</v>
      </c>
    </row>
    <row r="422" spans="1:11" x14ac:dyDescent="0.35">
      <c r="A422" t="s">
        <v>474</v>
      </c>
      <c r="B422" t="s">
        <v>477</v>
      </c>
      <c r="C422" t="s">
        <v>624</v>
      </c>
      <c r="D422" t="s">
        <v>1159</v>
      </c>
      <c r="E422">
        <v>0.62999197267292917</v>
      </c>
      <c r="F422">
        <v>17.7</v>
      </c>
      <c r="G422" t="s">
        <v>624</v>
      </c>
      <c r="J422" t="s">
        <v>474</v>
      </c>
      <c r="K422" s="14" t="s">
        <v>477</v>
      </c>
    </row>
    <row r="423" spans="1:11" x14ac:dyDescent="0.35">
      <c r="A423" t="s">
        <v>616</v>
      </c>
      <c r="B423" t="s">
        <v>619</v>
      </c>
      <c r="C423" t="s">
        <v>624</v>
      </c>
      <c r="D423" t="s">
        <v>1158</v>
      </c>
      <c r="E423" t="s">
        <v>624</v>
      </c>
      <c r="F423" t="s">
        <v>624</v>
      </c>
      <c r="G423" t="s">
        <v>624</v>
      </c>
      <c r="J423" t="s">
        <v>616</v>
      </c>
      <c r="K423" s="14" t="s">
        <v>681</v>
      </c>
    </row>
    <row r="424" spans="1:11" x14ac:dyDescent="0.35">
      <c r="A424" t="s">
        <v>478</v>
      </c>
      <c r="B424" t="s">
        <v>479</v>
      </c>
      <c r="C424" t="s">
        <v>624</v>
      </c>
      <c r="D424" t="s">
        <v>1158</v>
      </c>
      <c r="E424" t="s">
        <v>624</v>
      </c>
      <c r="F424" t="s">
        <v>624</v>
      </c>
      <c r="G424" t="s">
        <v>624</v>
      </c>
      <c r="J424" t="s">
        <v>478</v>
      </c>
      <c r="K424" s="14" t="s">
        <v>669</v>
      </c>
    </row>
    <row r="425" spans="1:11" x14ac:dyDescent="0.35">
      <c r="A425" t="s">
        <v>478</v>
      </c>
      <c r="B425" t="s">
        <v>480</v>
      </c>
      <c r="C425" t="s">
        <v>624</v>
      </c>
      <c r="D425" t="s">
        <v>1158</v>
      </c>
      <c r="E425" t="s">
        <v>624</v>
      </c>
      <c r="F425" t="s">
        <v>624</v>
      </c>
      <c r="G425" t="s">
        <v>624</v>
      </c>
      <c r="J425" t="s">
        <v>478</v>
      </c>
      <c r="K425" s="14" t="s">
        <v>670</v>
      </c>
    </row>
    <row r="426" spans="1:11" x14ac:dyDescent="0.35">
      <c r="A426" t="s">
        <v>478</v>
      </c>
      <c r="B426" t="s">
        <v>481</v>
      </c>
      <c r="C426" t="s">
        <v>624</v>
      </c>
      <c r="D426" t="s">
        <v>1158</v>
      </c>
      <c r="E426" t="s">
        <v>624</v>
      </c>
      <c r="F426" t="s">
        <v>624</v>
      </c>
      <c r="G426" t="s">
        <v>624</v>
      </c>
      <c r="J426" t="s">
        <v>478</v>
      </c>
      <c r="K426" s="14" t="s">
        <v>669</v>
      </c>
    </row>
    <row r="427" spans="1:11" x14ac:dyDescent="0.35">
      <c r="A427" t="s">
        <v>478</v>
      </c>
      <c r="B427" t="s">
        <v>483</v>
      </c>
      <c r="C427" t="s">
        <v>624</v>
      </c>
      <c r="D427" t="s">
        <v>1158</v>
      </c>
      <c r="E427" t="s">
        <v>624</v>
      </c>
      <c r="F427" t="s">
        <v>624</v>
      </c>
      <c r="G427" t="s">
        <v>624</v>
      </c>
      <c r="J427" t="s">
        <v>478</v>
      </c>
      <c r="K427" s="14" t="s">
        <v>669</v>
      </c>
    </row>
    <row r="428" spans="1:11" x14ac:dyDescent="0.35">
      <c r="A428" t="s">
        <v>478</v>
      </c>
      <c r="B428" t="s">
        <v>482</v>
      </c>
      <c r="C428" t="s">
        <v>624</v>
      </c>
      <c r="D428" t="s">
        <v>1159</v>
      </c>
      <c r="E428">
        <v>0.54028961744212733</v>
      </c>
      <c r="F428">
        <v>195.56299999999999</v>
      </c>
      <c r="G428" t="s">
        <v>624</v>
      </c>
      <c r="J428" t="s">
        <v>478</v>
      </c>
      <c r="K428" s="14" t="s">
        <v>669</v>
      </c>
    </row>
    <row r="429" spans="1:11" x14ac:dyDescent="0.35">
      <c r="A429" t="s">
        <v>484</v>
      </c>
      <c r="B429" t="s">
        <v>485</v>
      </c>
      <c r="C429" t="s">
        <v>624</v>
      </c>
      <c r="D429" t="s">
        <v>1158</v>
      </c>
      <c r="E429" t="s">
        <v>624</v>
      </c>
      <c r="F429" t="s">
        <v>624</v>
      </c>
      <c r="G429" t="s">
        <v>624</v>
      </c>
      <c r="J429" t="s">
        <v>484</v>
      </c>
      <c r="K429" s="14" t="s">
        <v>485</v>
      </c>
    </row>
    <row r="430" spans="1:11" x14ac:dyDescent="0.35">
      <c r="A430" t="s">
        <v>486</v>
      </c>
      <c r="B430" t="s">
        <v>487</v>
      </c>
      <c r="C430" t="s">
        <v>624</v>
      </c>
      <c r="D430" t="s">
        <v>1158</v>
      </c>
      <c r="E430" t="s">
        <v>624</v>
      </c>
      <c r="F430" t="s">
        <v>624</v>
      </c>
      <c r="G430" t="s">
        <v>624</v>
      </c>
      <c r="J430" t="s">
        <v>486</v>
      </c>
      <c r="K430" s="14" t="s">
        <v>488</v>
      </c>
    </row>
    <row r="431" spans="1:11" x14ac:dyDescent="0.35">
      <c r="A431" t="s">
        <v>486</v>
      </c>
      <c r="B431" t="s">
        <v>489</v>
      </c>
      <c r="C431" t="s">
        <v>624</v>
      </c>
      <c r="D431" t="s">
        <v>1158</v>
      </c>
      <c r="E431" t="s">
        <v>624</v>
      </c>
      <c r="F431" t="s">
        <v>624</v>
      </c>
      <c r="G431" t="s">
        <v>624</v>
      </c>
      <c r="J431" t="s">
        <v>486</v>
      </c>
      <c r="K431" s="14" t="s">
        <v>488</v>
      </c>
    </row>
    <row r="432" spans="1:11" x14ac:dyDescent="0.35">
      <c r="A432" t="s">
        <v>486</v>
      </c>
      <c r="B432" t="s">
        <v>488</v>
      </c>
      <c r="C432" t="s">
        <v>624</v>
      </c>
      <c r="D432" t="s">
        <v>1158</v>
      </c>
      <c r="E432" t="s">
        <v>624</v>
      </c>
      <c r="F432" t="s">
        <v>624</v>
      </c>
      <c r="G432" t="s">
        <v>624</v>
      </c>
      <c r="J432" t="s">
        <v>486</v>
      </c>
      <c r="K432" s="14" t="s">
        <v>488</v>
      </c>
    </row>
    <row r="433" spans="1:11" x14ac:dyDescent="0.35">
      <c r="A433" t="s">
        <v>579</v>
      </c>
      <c r="B433" t="s">
        <v>580</v>
      </c>
      <c r="C433" t="s">
        <v>624</v>
      </c>
      <c r="D433" t="s">
        <v>1158</v>
      </c>
      <c r="E433" t="s">
        <v>624</v>
      </c>
      <c r="F433" t="s">
        <v>624</v>
      </c>
      <c r="G433" t="s">
        <v>624</v>
      </c>
      <c r="J433" t="s">
        <v>579</v>
      </c>
      <c r="K433" s="14" t="s">
        <v>580</v>
      </c>
    </row>
    <row r="434" spans="1:11" x14ac:dyDescent="0.35">
      <c r="A434" t="s">
        <v>490</v>
      </c>
      <c r="B434" t="s">
        <v>491</v>
      </c>
      <c r="C434" t="s">
        <v>1173</v>
      </c>
      <c r="D434" t="s">
        <v>1159</v>
      </c>
      <c r="E434">
        <v>0.49438680775083843</v>
      </c>
      <c r="F434">
        <v>236.267</v>
      </c>
      <c r="G434">
        <v>152.595</v>
      </c>
      <c r="J434" t="s">
        <v>490</v>
      </c>
      <c r="K434" s="14" t="s">
        <v>491</v>
      </c>
    </row>
    <row r="435" spans="1:11" x14ac:dyDescent="0.35">
      <c r="A435" t="s">
        <v>490</v>
      </c>
      <c r="B435" t="s">
        <v>493</v>
      </c>
      <c r="C435" t="s">
        <v>624</v>
      </c>
      <c r="D435" t="s">
        <v>1158</v>
      </c>
      <c r="E435" t="s">
        <v>624</v>
      </c>
      <c r="F435" t="s">
        <v>624</v>
      </c>
      <c r="G435" t="s">
        <v>624</v>
      </c>
      <c r="J435" t="s">
        <v>490</v>
      </c>
      <c r="K435" s="14" t="s">
        <v>491</v>
      </c>
    </row>
    <row r="436" spans="1:11" x14ac:dyDescent="0.35">
      <c r="A436" t="s">
        <v>490</v>
      </c>
      <c r="B436" t="s">
        <v>492</v>
      </c>
      <c r="C436" t="s">
        <v>624</v>
      </c>
      <c r="D436" t="s">
        <v>1158</v>
      </c>
      <c r="E436" t="s">
        <v>624</v>
      </c>
      <c r="F436" t="s">
        <v>624</v>
      </c>
      <c r="G436" t="s">
        <v>624</v>
      </c>
      <c r="J436" t="s">
        <v>490</v>
      </c>
      <c r="K436" s="14" t="s">
        <v>492</v>
      </c>
    </row>
    <row r="437" spans="1:11" x14ac:dyDescent="0.35">
      <c r="A437" t="s">
        <v>494</v>
      </c>
      <c r="B437" t="s">
        <v>495</v>
      </c>
      <c r="C437" t="s">
        <v>624</v>
      </c>
      <c r="D437" t="s">
        <v>1159</v>
      </c>
      <c r="E437">
        <v>0.95693169515669507</v>
      </c>
      <c r="F437">
        <v>0.68</v>
      </c>
      <c r="G437" t="s">
        <v>624</v>
      </c>
      <c r="J437" t="s">
        <v>494</v>
      </c>
      <c r="K437" s="14" t="s">
        <v>495</v>
      </c>
    </row>
    <row r="438" spans="1:11" x14ac:dyDescent="0.35">
      <c r="A438" t="s">
        <v>496</v>
      </c>
      <c r="B438" t="s">
        <v>497</v>
      </c>
      <c r="C438" t="s">
        <v>624</v>
      </c>
      <c r="D438" t="s">
        <v>1158</v>
      </c>
      <c r="E438" t="s">
        <v>624</v>
      </c>
      <c r="F438" t="s">
        <v>624</v>
      </c>
      <c r="G438" t="s">
        <v>624</v>
      </c>
      <c r="J438" t="s">
        <v>496</v>
      </c>
      <c r="K438" s="14" t="s">
        <v>497</v>
      </c>
    </row>
    <row r="439" spans="1:11" x14ac:dyDescent="0.35">
      <c r="A439" t="s">
        <v>498</v>
      </c>
      <c r="B439" t="s">
        <v>499</v>
      </c>
      <c r="C439" t="s">
        <v>624</v>
      </c>
      <c r="D439" t="s">
        <v>1158</v>
      </c>
      <c r="E439" t="s">
        <v>624</v>
      </c>
      <c r="F439" t="s">
        <v>624</v>
      </c>
      <c r="G439" t="s">
        <v>624</v>
      </c>
      <c r="J439" t="s">
        <v>498</v>
      </c>
      <c r="K439" s="14" t="s">
        <v>503</v>
      </c>
    </row>
    <row r="440" spans="1:11" x14ac:dyDescent="0.35">
      <c r="A440" t="s">
        <v>498</v>
      </c>
      <c r="B440" t="s">
        <v>500</v>
      </c>
      <c r="C440" t="s">
        <v>624</v>
      </c>
      <c r="D440" t="s">
        <v>1158</v>
      </c>
      <c r="E440" t="s">
        <v>624</v>
      </c>
      <c r="F440" t="s">
        <v>624</v>
      </c>
      <c r="G440" t="s">
        <v>624</v>
      </c>
      <c r="J440" t="s">
        <v>498</v>
      </c>
      <c r="K440" s="14" t="s">
        <v>503</v>
      </c>
    </row>
    <row r="441" spans="1:11" x14ac:dyDescent="0.35">
      <c r="A441" t="s">
        <v>498</v>
      </c>
      <c r="B441" t="s">
        <v>501</v>
      </c>
      <c r="C441" t="s">
        <v>624</v>
      </c>
      <c r="D441" t="s">
        <v>1158</v>
      </c>
      <c r="E441" t="s">
        <v>624</v>
      </c>
      <c r="F441" t="s">
        <v>624</v>
      </c>
      <c r="G441" t="s">
        <v>624</v>
      </c>
      <c r="J441" t="s">
        <v>498</v>
      </c>
      <c r="K441" s="14" t="s">
        <v>503</v>
      </c>
    </row>
    <row r="442" spans="1:11" x14ac:dyDescent="0.35">
      <c r="A442" t="s">
        <v>498</v>
      </c>
      <c r="B442" t="s">
        <v>502</v>
      </c>
      <c r="C442" t="s">
        <v>624</v>
      </c>
      <c r="D442" t="s">
        <v>1158</v>
      </c>
      <c r="E442" t="s">
        <v>624</v>
      </c>
      <c r="F442" t="s">
        <v>624</v>
      </c>
      <c r="G442" t="s">
        <v>624</v>
      </c>
      <c r="J442" t="s">
        <v>498</v>
      </c>
      <c r="K442" s="14" t="s">
        <v>503</v>
      </c>
    </row>
    <row r="443" spans="1:11" x14ac:dyDescent="0.35">
      <c r="A443" t="s">
        <v>498</v>
      </c>
      <c r="B443" t="s">
        <v>504</v>
      </c>
      <c r="C443" t="s">
        <v>624</v>
      </c>
      <c r="D443" t="s">
        <v>1159</v>
      </c>
      <c r="E443">
        <v>0.71396783999243008</v>
      </c>
      <c r="F443">
        <v>33.485999999999997</v>
      </c>
      <c r="G443" t="s">
        <v>624</v>
      </c>
      <c r="J443" t="s">
        <v>498</v>
      </c>
      <c r="K443" s="14" t="s">
        <v>503</v>
      </c>
    </row>
    <row r="444" spans="1:11" x14ac:dyDescent="0.35">
      <c r="A444" t="s">
        <v>498</v>
      </c>
      <c r="B444" t="s">
        <v>503</v>
      </c>
      <c r="C444" t="s">
        <v>624</v>
      </c>
      <c r="D444" t="s">
        <v>1159</v>
      </c>
      <c r="E444">
        <v>0.53289140976624905</v>
      </c>
      <c r="F444">
        <v>74.292000000000002</v>
      </c>
      <c r="G444" t="s">
        <v>624</v>
      </c>
      <c r="J444" t="s">
        <v>498</v>
      </c>
      <c r="K444" s="14" t="s">
        <v>503</v>
      </c>
    </row>
    <row r="445" spans="1:11" x14ac:dyDescent="0.35">
      <c r="K445" s="14"/>
    </row>
    <row r="446" spans="1:11" x14ac:dyDescent="0.35">
      <c r="K446" s="14"/>
    </row>
    <row r="447" spans="1:11" x14ac:dyDescent="0.35">
      <c r="K447" s="14"/>
    </row>
  </sheetData>
  <sheetProtection algorithmName="SHA-512" hashValue="a2QuPaJ8fwj2y9QmWiOc8aM4mnQJnZRy6yClzqFY905ZO1mEl041kd9PxaiyQ/rH67un5wmp8jlbHEd8Op7Waw==" saltValue="ZNj0GxV7BNSbVg0txcMSGw==" spinCount="100000" sheet="1" objects="1" scenarios="1"/>
  <autoFilter ref="A1:M447" xr:uid="{1AFE3092-39A3-430D-9667-F347324DEBFE}"/>
  <conditionalFormatting sqref="B1">
    <cfRule type="duplicateValues" dxfId="3" priority="1"/>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BF8B4-07AC-4FE1-A96B-5B3C03A452A7}">
  <sheetPr>
    <tabColor theme="9" tint="0.59999389629810485"/>
  </sheetPr>
  <dimension ref="A1:Q83"/>
  <sheetViews>
    <sheetView tabSelected="1" zoomScale="98" zoomScaleNormal="98" workbookViewId="0">
      <selection activeCell="B4" sqref="B4:E4"/>
    </sheetView>
  </sheetViews>
  <sheetFormatPr defaultRowHeight="14.5" x14ac:dyDescent="0.35"/>
  <cols>
    <col min="1" max="2" width="9.1796875" style="26" customWidth="1"/>
    <col min="3" max="3" width="13" style="26" customWidth="1"/>
    <col min="4" max="4" width="23.54296875" style="26" customWidth="1"/>
    <col min="5" max="5" width="19.54296875" style="26" customWidth="1"/>
    <col min="6" max="6" width="3.26953125" style="26" customWidth="1"/>
    <col min="7" max="7" width="20" style="26" customWidth="1"/>
    <col min="8" max="8" width="8.7265625" style="26" customWidth="1"/>
    <col min="9" max="9" width="7.26953125" style="26" customWidth="1"/>
    <col min="10" max="10" width="22.54296875" style="26" customWidth="1"/>
    <col min="11" max="11" width="19" style="26" customWidth="1"/>
    <col min="12" max="12" width="20.81640625" style="26" customWidth="1"/>
    <col min="13" max="13" width="5.1796875" style="26" customWidth="1"/>
    <col min="14" max="14" width="12" style="26" customWidth="1"/>
    <col min="15" max="15" width="9.1796875" style="26" customWidth="1"/>
    <col min="16" max="16" width="9.81640625" style="26" bestFit="1" customWidth="1"/>
    <col min="17" max="256" width="8.7265625" style="26"/>
    <col min="257" max="259" width="9.1796875" style="26" customWidth="1"/>
    <col min="260" max="260" width="22.7265625" style="26" customWidth="1"/>
    <col min="261" max="261" width="19.54296875" style="26" customWidth="1"/>
    <col min="262" max="262" width="3.26953125" style="26" customWidth="1"/>
    <col min="263" max="263" width="20" style="26" customWidth="1"/>
    <col min="264" max="264" width="8.7265625" style="26" customWidth="1"/>
    <col min="265" max="265" width="7.26953125" style="26" customWidth="1"/>
    <col min="266" max="266" width="3.26953125" style="26" customWidth="1"/>
    <col min="267" max="267" width="19" style="26" customWidth="1"/>
    <col min="268" max="268" width="27.7265625" style="26" customWidth="1"/>
    <col min="269" max="269" width="6.81640625" style="26" customWidth="1"/>
    <col min="270" max="270" width="12" style="26" customWidth="1"/>
    <col min="271" max="271" width="9.1796875" style="26" customWidth="1"/>
    <col min="272" max="272" width="9.81640625" style="26" bestFit="1" customWidth="1"/>
    <col min="273" max="512" width="8.7265625" style="26"/>
    <col min="513" max="515" width="9.1796875" style="26" customWidth="1"/>
    <col min="516" max="516" width="22.7265625" style="26" customWidth="1"/>
    <col min="517" max="517" width="19.54296875" style="26" customWidth="1"/>
    <col min="518" max="518" width="3.26953125" style="26" customWidth="1"/>
    <col min="519" max="519" width="20" style="26" customWidth="1"/>
    <col min="520" max="520" width="8.7265625" style="26" customWidth="1"/>
    <col min="521" max="521" width="7.26953125" style="26" customWidth="1"/>
    <col min="522" max="522" width="3.26953125" style="26" customWidth="1"/>
    <col min="523" max="523" width="19" style="26" customWidth="1"/>
    <col min="524" max="524" width="27.7265625" style="26" customWidth="1"/>
    <col min="525" max="525" width="6.81640625" style="26" customWidth="1"/>
    <col min="526" max="526" width="12" style="26" customWidth="1"/>
    <col min="527" max="527" width="9.1796875" style="26" customWidth="1"/>
    <col min="528" max="528" width="9.81640625" style="26" bestFit="1" customWidth="1"/>
    <col min="529" max="768" width="8.7265625" style="26"/>
    <col min="769" max="771" width="9.1796875" style="26" customWidth="1"/>
    <col min="772" max="772" width="22.7265625" style="26" customWidth="1"/>
    <col min="773" max="773" width="19.54296875" style="26" customWidth="1"/>
    <col min="774" max="774" width="3.26953125" style="26" customWidth="1"/>
    <col min="775" max="775" width="20" style="26" customWidth="1"/>
    <col min="776" max="776" width="8.7265625" style="26" customWidth="1"/>
    <col min="777" max="777" width="7.26953125" style="26" customWidth="1"/>
    <col min="778" max="778" width="3.26953125" style="26" customWidth="1"/>
    <col min="779" max="779" width="19" style="26" customWidth="1"/>
    <col min="780" max="780" width="27.7265625" style="26" customWidth="1"/>
    <col min="781" max="781" width="6.81640625" style="26" customWidth="1"/>
    <col min="782" max="782" width="12" style="26" customWidth="1"/>
    <col min="783" max="783" width="9.1796875" style="26" customWidth="1"/>
    <col min="784" max="784" width="9.81640625" style="26" bestFit="1" customWidth="1"/>
    <col min="785" max="1024" width="8.7265625" style="26"/>
    <col min="1025" max="1027" width="9.1796875" style="26" customWidth="1"/>
    <col min="1028" max="1028" width="22.7265625" style="26" customWidth="1"/>
    <col min="1029" max="1029" width="19.54296875" style="26" customWidth="1"/>
    <col min="1030" max="1030" width="3.26953125" style="26" customWidth="1"/>
    <col min="1031" max="1031" width="20" style="26" customWidth="1"/>
    <col min="1032" max="1032" width="8.7265625" style="26" customWidth="1"/>
    <col min="1033" max="1033" width="7.26953125" style="26" customWidth="1"/>
    <col min="1034" max="1034" width="3.26953125" style="26" customWidth="1"/>
    <col min="1035" max="1035" width="19" style="26" customWidth="1"/>
    <col min="1036" max="1036" width="27.7265625" style="26" customWidth="1"/>
    <col min="1037" max="1037" width="6.81640625" style="26" customWidth="1"/>
    <col min="1038" max="1038" width="12" style="26" customWidth="1"/>
    <col min="1039" max="1039" width="9.1796875" style="26" customWidth="1"/>
    <col min="1040" max="1040" width="9.81640625" style="26" bestFit="1" customWidth="1"/>
    <col min="1041" max="1280" width="8.7265625" style="26"/>
    <col min="1281" max="1283" width="9.1796875" style="26" customWidth="1"/>
    <col min="1284" max="1284" width="22.7265625" style="26" customWidth="1"/>
    <col min="1285" max="1285" width="19.54296875" style="26" customWidth="1"/>
    <col min="1286" max="1286" width="3.26953125" style="26" customWidth="1"/>
    <col min="1287" max="1287" width="20" style="26" customWidth="1"/>
    <col min="1288" max="1288" width="8.7265625" style="26" customWidth="1"/>
    <col min="1289" max="1289" width="7.26953125" style="26" customWidth="1"/>
    <col min="1290" max="1290" width="3.26953125" style="26" customWidth="1"/>
    <col min="1291" max="1291" width="19" style="26" customWidth="1"/>
    <col min="1292" max="1292" width="27.7265625" style="26" customWidth="1"/>
    <col min="1293" max="1293" width="6.81640625" style="26" customWidth="1"/>
    <col min="1294" max="1294" width="12" style="26" customWidth="1"/>
    <col min="1295" max="1295" width="9.1796875" style="26" customWidth="1"/>
    <col min="1296" max="1296" width="9.81640625" style="26" bestFit="1" customWidth="1"/>
    <col min="1297" max="1536" width="8.7265625" style="26"/>
    <col min="1537" max="1539" width="9.1796875" style="26" customWidth="1"/>
    <col min="1540" max="1540" width="22.7265625" style="26" customWidth="1"/>
    <col min="1541" max="1541" width="19.54296875" style="26" customWidth="1"/>
    <col min="1542" max="1542" width="3.26953125" style="26" customWidth="1"/>
    <col min="1543" max="1543" width="20" style="26" customWidth="1"/>
    <col min="1544" max="1544" width="8.7265625" style="26" customWidth="1"/>
    <col min="1545" max="1545" width="7.26953125" style="26" customWidth="1"/>
    <col min="1546" max="1546" width="3.26953125" style="26" customWidth="1"/>
    <col min="1547" max="1547" width="19" style="26" customWidth="1"/>
    <col min="1548" max="1548" width="27.7265625" style="26" customWidth="1"/>
    <col min="1549" max="1549" width="6.81640625" style="26" customWidth="1"/>
    <col min="1550" max="1550" width="12" style="26" customWidth="1"/>
    <col min="1551" max="1551" width="9.1796875" style="26" customWidth="1"/>
    <col min="1552" max="1552" width="9.81640625" style="26" bestFit="1" customWidth="1"/>
    <col min="1553" max="1792" width="8.7265625" style="26"/>
    <col min="1793" max="1795" width="9.1796875" style="26" customWidth="1"/>
    <col min="1796" max="1796" width="22.7265625" style="26" customWidth="1"/>
    <col min="1797" max="1797" width="19.54296875" style="26" customWidth="1"/>
    <col min="1798" max="1798" width="3.26953125" style="26" customWidth="1"/>
    <col min="1799" max="1799" width="20" style="26" customWidth="1"/>
    <col min="1800" max="1800" width="8.7265625" style="26" customWidth="1"/>
    <col min="1801" max="1801" width="7.26953125" style="26" customWidth="1"/>
    <col min="1802" max="1802" width="3.26953125" style="26" customWidth="1"/>
    <col min="1803" max="1803" width="19" style="26" customWidth="1"/>
    <col min="1804" max="1804" width="27.7265625" style="26" customWidth="1"/>
    <col min="1805" max="1805" width="6.81640625" style="26" customWidth="1"/>
    <col min="1806" max="1806" width="12" style="26" customWidth="1"/>
    <col min="1807" max="1807" width="9.1796875" style="26" customWidth="1"/>
    <col min="1808" max="1808" width="9.81640625" style="26" bestFit="1" customWidth="1"/>
    <col min="1809" max="2048" width="8.7265625" style="26"/>
    <col min="2049" max="2051" width="9.1796875" style="26" customWidth="1"/>
    <col min="2052" max="2052" width="22.7265625" style="26" customWidth="1"/>
    <col min="2053" max="2053" width="19.54296875" style="26" customWidth="1"/>
    <col min="2054" max="2054" width="3.26953125" style="26" customWidth="1"/>
    <col min="2055" max="2055" width="20" style="26" customWidth="1"/>
    <col min="2056" max="2056" width="8.7265625" style="26" customWidth="1"/>
    <col min="2057" max="2057" width="7.26953125" style="26" customWidth="1"/>
    <col min="2058" max="2058" width="3.26953125" style="26" customWidth="1"/>
    <col min="2059" max="2059" width="19" style="26" customWidth="1"/>
    <col min="2060" max="2060" width="27.7265625" style="26" customWidth="1"/>
    <col min="2061" max="2061" width="6.81640625" style="26" customWidth="1"/>
    <col min="2062" max="2062" width="12" style="26" customWidth="1"/>
    <col min="2063" max="2063" width="9.1796875" style="26" customWidth="1"/>
    <col min="2064" max="2064" width="9.81640625" style="26" bestFit="1" customWidth="1"/>
    <col min="2065" max="2304" width="8.7265625" style="26"/>
    <col min="2305" max="2307" width="9.1796875" style="26" customWidth="1"/>
    <col min="2308" max="2308" width="22.7265625" style="26" customWidth="1"/>
    <col min="2309" max="2309" width="19.54296875" style="26" customWidth="1"/>
    <col min="2310" max="2310" width="3.26953125" style="26" customWidth="1"/>
    <col min="2311" max="2311" width="20" style="26" customWidth="1"/>
    <col min="2312" max="2312" width="8.7265625" style="26" customWidth="1"/>
    <col min="2313" max="2313" width="7.26953125" style="26" customWidth="1"/>
    <col min="2314" max="2314" width="3.26953125" style="26" customWidth="1"/>
    <col min="2315" max="2315" width="19" style="26" customWidth="1"/>
    <col min="2316" max="2316" width="27.7265625" style="26" customWidth="1"/>
    <col min="2317" max="2317" width="6.81640625" style="26" customWidth="1"/>
    <col min="2318" max="2318" width="12" style="26" customWidth="1"/>
    <col min="2319" max="2319" width="9.1796875" style="26" customWidth="1"/>
    <col min="2320" max="2320" width="9.81640625" style="26" bestFit="1" customWidth="1"/>
    <col min="2321" max="2560" width="8.7265625" style="26"/>
    <col min="2561" max="2563" width="9.1796875" style="26" customWidth="1"/>
    <col min="2564" max="2564" width="22.7265625" style="26" customWidth="1"/>
    <col min="2565" max="2565" width="19.54296875" style="26" customWidth="1"/>
    <col min="2566" max="2566" width="3.26953125" style="26" customWidth="1"/>
    <col min="2567" max="2567" width="20" style="26" customWidth="1"/>
    <col min="2568" max="2568" width="8.7265625" style="26" customWidth="1"/>
    <col min="2569" max="2569" width="7.26953125" style="26" customWidth="1"/>
    <col min="2570" max="2570" width="3.26953125" style="26" customWidth="1"/>
    <col min="2571" max="2571" width="19" style="26" customWidth="1"/>
    <col min="2572" max="2572" width="27.7265625" style="26" customWidth="1"/>
    <col min="2573" max="2573" width="6.81640625" style="26" customWidth="1"/>
    <col min="2574" max="2574" width="12" style="26" customWidth="1"/>
    <col min="2575" max="2575" width="9.1796875" style="26" customWidth="1"/>
    <col min="2576" max="2576" width="9.81640625" style="26" bestFit="1" customWidth="1"/>
    <col min="2577" max="2816" width="8.7265625" style="26"/>
    <col min="2817" max="2819" width="9.1796875" style="26" customWidth="1"/>
    <col min="2820" max="2820" width="22.7265625" style="26" customWidth="1"/>
    <col min="2821" max="2821" width="19.54296875" style="26" customWidth="1"/>
    <col min="2822" max="2822" width="3.26953125" style="26" customWidth="1"/>
    <col min="2823" max="2823" width="20" style="26" customWidth="1"/>
    <col min="2824" max="2824" width="8.7265625" style="26" customWidth="1"/>
    <col min="2825" max="2825" width="7.26953125" style="26" customWidth="1"/>
    <col min="2826" max="2826" width="3.26953125" style="26" customWidth="1"/>
    <col min="2827" max="2827" width="19" style="26" customWidth="1"/>
    <col min="2828" max="2828" width="27.7265625" style="26" customWidth="1"/>
    <col min="2829" max="2829" width="6.81640625" style="26" customWidth="1"/>
    <col min="2830" max="2830" width="12" style="26" customWidth="1"/>
    <col min="2831" max="2831" width="9.1796875" style="26" customWidth="1"/>
    <col min="2832" max="2832" width="9.81640625" style="26" bestFit="1" customWidth="1"/>
    <col min="2833" max="3072" width="8.7265625" style="26"/>
    <col min="3073" max="3075" width="9.1796875" style="26" customWidth="1"/>
    <col min="3076" max="3076" width="22.7265625" style="26" customWidth="1"/>
    <col min="3077" max="3077" width="19.54296875" style="26" customWidth="1"/>
    <col min="3078" max="3078" width="3.26953125" style="26" customWidth="1"/>
    <col min="3079" max="3079" width="20" style="26" customWidth="1"/>
    <col min="3080" max="3080" width="8.7265625" style="26" customWidth="1"/>
    <col min="3081" max="3081" width="7.26953125" style="26" customWidth="1"/>
    <col min="3082" max="3082" width="3.26953125" style="26" customWidth="1"/>
    <col min="3083" max="3083" width="19" style="26" customWidth="1"/>
    <col min="3084" max="3084" width="27.7265625" style="26" customWidth="1"/>
    <col min="3085" max="3085" width="6.81640625" style="26" customWidth="1"/>
    <col min="3086" max="3086" width="12" style="26" customWidth="1"/>
    <col min="3087" max="3087" width="9.1796875" style="26" customWidth="1"/>
    <col min="3088" max="3088" width="9.81640625" style="26" bestFit="1" customWidth="1"/>
    <col min="3089" max="3328" width="8.7265625" style="26"/>
    <col min="3329" max="3331" width="9.1796875" style="26" customWidth="1"/>
    <col min="3332" max="3332" width="22.7265625" style="26" customWidth="1"/>
    <col min="3333" max="3333" width="19.54296875" style="26" customWidth="1"/>
    <col min="3334" max="3334" width="3.26953125" style="26" customWidth="1"/>
    <col min="3335" max="3335" width="20" style="26" customWidth="1"/>
    <col min="3336" max="3336" width="8.7265625" style="26" customWidth="1"/>
    <col min="3337" max="3337" width="7.26953125" style="26" customWidth="1"/>
    <col min="3338" max="3338" width="3.26953125" style="26" customWidth="1"/>
    <col min="3339" max="3339" width="19" style="26" customWidth="1"/>
    <col min="3340" max="3340" width="27.7265625" style="26" customWidth="1"/>
    <col min="3341" max="3341" width="6.81640625" style="26" customWidth="1"/>
    <col min="3342" max="3342" width="12" style="26" customWidth="1"/>
    <col min="3343" max="3343" width="9.1796875" style="26" customWidth="1"/>
    <col min="3344" max="3344" width="9.81640625" style="26" bestFit="1" customWidth="1"/>
    <col min="3345" max="3584" width="8.7265625" style="26"/>
    <col min="3585" max="3587" width="9.1796875" style="26" customWidth="1"/>
    <col min="3588" max="3588" width="22.7265625" style="26" customWidth="1"/>
    <col min="3589" max="3589" width="19.54296875" style="26" customWidth="1"/>
    <col min="3590" max="3590" width="3.26953125" style="26" customWidth="1"/>
    <col min="3591" max="3591" width="20" style="26" customWidth="1"/>
    <col min="3592" max="3592" width="8.7265625" style="26" customWidth="1"/>
    <col min="3593" max="3593" width="7.26953125" style="26" customWidth="1"/>
    <col min="3594" max="3594" width="3.26953125" style="26" customWidth="1"/>
    <col min="3595" max="3595" width="19" style="26" customWidth="1"/>
    <col min="3596" max="3596" width="27.7265625" style="26" customWidth="1"/>
    <col min="3597" max="3597" width="6.81640625" style="26" customWidth="1"/>
    <col min="3598" max="3598" width="12" style="26" customWidth="1"/>
    <col min="3599" max="3599" width="9.1796875" style="26" customWidth="1"/>
    <col min="3600" max="3600" width="9.81640625" style="26" bestFit="1" customWidth="1"/>
    <col min="3601" max="3840" width="8.7265625" style="26"/>
    <col min="3841" max="3843" width="9.1796875" style="26" customWidth="1"/>
    <col min="3844" max="3844" width="22.7265625" style="26" customWidth="1"/>
    <col min="3845" max="3845" width="19.54296875" style="26" customWidth="1"/>
    <col min="3846" max="3846" width="3.26953125" style="26" customWidth="1"/>
    <col min="3847" max="3847" width="20" style="26" customWidth="1"/>
    <col min="3848" max="3848" width="8.7265625" style="26" customWidth="1"/>
    <col min="3849" max="3849" width="7.26953125" style="26" customWidth="1"/>
    <col min="3850" max="3850" width="3.26953125" style="26" customWidth="1"/>
    <col min="3851" max="3851" width="19" style="26" customWidth="1"/>
    <col min="3852" max="3852" width="27.7265625" style="26" customWidth="1"/>
    <col min="3853" max="3853" width="6.81640625" style="26" customWidth="1"/>
    <col min="3854" max="3854" width="12" style="26" customWidth="1"/>
    <col min="3855" max="3855" width="9.1796875" style="26" customWidth="1"/>
    <col min="3856" max="3856" width="9.81640625" style="26" bestFit="1" customWidth="1"/>
    <col min="3857" max="4096" width="8.7265625" style="26"/>
    <col min="4097" max="4099" width="9.1796875" style="26" customWidth="1"/>
    <col min="4100" max="4100" width="22.7265625" style="26" customWidth="1"/>
    <col min="4101" max="4101" width="19.54296875" style="26" customWidth="1"/>
    <col min="4102" max="4102" width="3.26953125" style="26" customWidth="1"/>
    <col min="4103" max="4103" width="20" style="26" customWidth="1"/>
    <col min="4104" max="4104" width="8.7265625" style="26" customWidth="1"/>
    <col min="4105" max="4105" width="7.26953125" style="26" customWidth="1"/>
    <col min="4106" max="4106" width="3.26953125" style="26" customWidth="1"/>
    <col min="4107" max="4107" width="19" style="26" customWidth="1"/>
    <col min="4108" max="4108" width="27.7265625" style="26" customWidth="1"/>
    <col min="4109" max="4109" width="6.81640625" style="26" customWidth="1"/>
    <col min="4110" max="4110" width="12" style="26" customWidth="1"/>
    <col min="4111" max="4111" width="9.1796875" style="26" customWidth="1"/>
    <col min="4112" max="4112" width="9.81640625" style="26" bestFit="1" customWidth="1"/>
    <col min="4113" max="4352" width="8.7265625" style="26"/>
    <col min="4353" max="4355" width="9.1796875" style="26" customWidth="1"/>
    <col min="4356" max="4356" width="22.7265625" style="26" customWidth="1"/>
    <col min="4357" max="4357" width="19.54296875" style="26" customWidth="1"/>
    <col min="4358" max="4358" width="3.26953125" style="26" customWidth="1"/>
    <col min="4359" max="4359" width="20" style="26" customWidth="1"/>
    <col min="4360" max="4360" width="8.7265625" style="26" customWidth="1"/>
    <col min="4361" max="4361" width="7.26953125" style="26" customWidth="1"/>
    <col min="4362" max="4362" width="3.26953125" style="26" customWidth="1"/>
    <col min="4363" max="4363" width="19" style="26" customWidth="1"/>
    <col min="4364" max="4364" width="27.7265625" style="26" customWidth="1"/>
    <col min="4365" max="4365" width="6.81640625" style="26" customWidth="1"/>
    <col min="4366" max="4366" width="12" style="26" customWidth="1"/>
    <col min="4367" max="4367" width="9.1796875" style="26" customWidth="1"/>
    <col min="4368" max="4368" width="9.81640625" style="26" bestFit="1" customWidth="1"/>
    <col min="4369" max="4608" width="8.7265625" style="26"/>
    <col min="4609" max="4611" width="9.1796875" style="26" customWidth="1"/>
    <col min="4612" max="4612" width="22.7265625" style="26" customWidth="1"/>
    <col min="4613" max="4613" width="19.54296875" style="26" customWidth="1"/>
    <col min="4614" max="4614" width="3.26953125" style="26" customWidth="1"/>
    <col min="4615" max="4615" width="20" style="26" customWidth="1"/>
    <col min="4616" max="4616" width="8.7265625" style="26" customWidth="1"/>
    <col min="4617" max="4617" width="7.26953125" style="26" customWidth="1"/>
    <col min="4618" max="4618" width="3.26953125" style="26" customWidth="1"/>
    <col min="4619" max="4619" width="19" style="26" customWidth="1"/>
    <col min="4620" max="4620" width="27.7265625" style="26" customWidth="1"/>
    <col min="4621" max="4621" width="6.81640625" style="26" customWidth="1"/>
    <col min="4622" max="4622" width="12" style="26" customWidth="1"/>
    <col min="4623" max="4623" width="9.1796875" style="26" customWidth="1"/>
    <col min="4624" max="4624" width="9.81640625" style="26" bestFit="1" customWidth="1"/>
    <col min="4625" max="4864" width="8.7265625" style="26"/>
    <col min="4865" max="4867" width="9.1796875" style="26" customWidth="1"/>
    <col min="4868" max="4868" width="22.7265625" style="26" customWidth="1"/>
    <col min="4869" max="4869" width="19.54296875" style="26" customWidth="1"/>
    <col min="4870" max="4870" width="3.26953125" style="26" customWidth="1"/>
    <col min="4871" max="4871" width="20" style="26" customWidth="1"/>
    <col min="4872" max="4872" width="8.7265625" style="26" customWidth="1"/>
    <col min="4873" max="4873" width="7.26953125" style="26" customWidth="1"/>
    <col min="4874" max="4874" width="3.26953125" style="26" customWidth="1"/>
    <col min="4875" max="4875" width="19" style="26" customWidth="1"/>
    <col min="4876" max="4876" width="27.7265625" style="26" customWidth="1"/>
    <col min="4877" max="4877" width="6.81640625" style="26" customWidth="1"/>
    <col min="4878" max="4878" width="12" style="26" customWidth="1"/>
    <col min="4879" max="4879" width="9.1796875" style="26" customWidth="1"/>
    <col min="4880" max="4880" width="9.81640625" style="26" bestFit="1" customWidth="1"/>
    <col min="4881" max="5120" width="8.7265625" style="26"/>
    <col min="5121" max="5123" width="9.1796875" style="26" customWidth="1"/>
    <col min="5124" max="5124" width="22.7265625" style="26" customWidth="1"/>
    <col min="5125" max="5125" width="19.54296875" style="26" customWidth="1"/>
    <col min="5126" max="5126" width="3.26953125" style="26" customWidth="1"/>
    <col min="5127" max="5127" width="20" style="26" customWidth="1"/>
    <col min="5128" max="5128" width="8.7265625" style="26" customWidth="1"/>
    <col min="5129" max="5129" width="7.26953125" style="26" customWidth="1"/>
    <col min="5130" max="5130" width="3.26953125" style="26" customWidth="1"/>
    <col min="5131" max="5131" width="19" style="26" customWidth="1"/>
    <col min="5132" max="5132" width="27.7265625" style="26" customWidth="1"/>
    <col min="5133" max="5133" width="6.81640625" style="26" customWidth="1"/>
    <col min="5134" max="5134" width="12" style="26" customWidth="1"/>
    <col min="5135" max="5135" width="9.1796875" style="26" customWidth="1"/>
    <col min="5136" max="5136" width="9.81640625" style="26" bestFit="1" customWidth="1"/>
    <col min="5137" max="5376" width="8.7265625" style="26"/>
    <col min="5377" max="5379" width="9.1796875" style="26" customWidth="1"/>
    <col min="5380" max="5380" width="22.7265625" style="26" customWidth="1"/>
    <col min="5381" max="5381" width="19.54296875" style="26" customWidth="1"/>
    <col min="5382" max="5382" width="3.26953125" style="26" customWidth="1"/>
    <col min="5383" max="5383" width="20" style="26" customWidth="1"/>
    <col min="5384" max="5384" width="8.7265625" style="26" customWidth="1"/>
    <col min="5385" max="5385" width="7.26953125" style="26" customWidth="1"/>
    <col min="5386" max="5386" width="3.26953125" style="26" customWidth="1"/>
    <col min="5387" max="5387" width="19" style="26" customWidth="1"/>
    <col min="5388" max="5388" width="27.7265625" style="26" customWidth="1"/>
    <col min="5389" max="5389" width="6.81640625" style="26" customWidth="1"/>
    <col min="5390" max="5390" width="12" style="26" customWidth="1"/>
    <col min="5391" max="5391" width="9.1796875" style="26" customWidth="1"/>
    <col min="5392" max="5392" width="9.81640625" style="26" bestFit="1" customWidth="1"/>
    <col min="5393" max="5632" width="8.7265625" style="26"/>
    <col min="5633" max="5635" width="9.1796875" style="26" customWidth="1"/>
    <col min="5636" max="5636" width="22.7265625" style="26" customWidth="1"/>
    <col min="5637" max="5637" width="19.54296875" style="26" customWidth="1"/>
    <col min="5638" max="5638" width="3.26953125" style="26" customWidth="1"/>
    <col min="5639" max="5639" width="20" style="26" customWidth="1"/>
    <col min="5640" max="5640" width="8.7265625" style="26" customWidth="1"/>
    <col min="5641" max="5641" width="7.26953125" style="26" customWidth="1"/>
    <col min="5642" max="5642" width="3.26953125" style="26" customWidth="1"/>
    <col min="5643" max="5643" width="19" style="26" customWidth="1"/>
    <col min="5644" max="5644" width="27.7265625" style="26" customWidth="1"/>
    <col min="5645" max="5645" width="6.81640625" style="26" customWidth="1"/>
    <col min="5646" max="5646" width="12" style="26" customWidth="1"/>
    <col min="5647" max="5647" width="9.1796875" style="26" customWidth="1"/>
    <col min="5648" max="5648" width="9.81640625" style="26" bestFit="1" customWidth="1"/>
    <col min="5649" max="5888" width="8.7265625" style="26"/>
    <col min="5889" max="5891" width="9.1796875" style="26" customWidth="1"/>
    <col min="5892" max="5892" width="22.7265625" style="26" customWidth="1"/>
    <col min="5893" max="5893" width="19.54296875" style="26" customWidth="1"/>
    <col min="5894" max="5894" width="3.26953125" style="26" customWidth="1"/>
    <col min="5895" max="5895" width="20" style="26" customWidth="1"/>
    <col min="5896" max="5896" width="8.7265625" style="26" customWidth="1"/>
    <col min="5897" max="5897" width="7.26953125" style="26" customWidth="1"/>
    <col min="5898" max="5898" width="3.26953125" style="26" customWidth="1"/>
    <col min="5899" max="5899" width="19" style="26" customWidth="1"/>
    <col min="5900" max="5900" width="27.7265625" style="26" customWidth="1"/>
    <col min="5901" max="5901" width="6.81640625" style="26" customWidth="1"/>
    <col min="5902" max="5902" width="12" style="26" customWidth="1"/>
    <col min="5903" max="5903" width="9.1796875" style="26" customWidth="1"/>
    <col min="5904" max="5904" width="9.81640625" style="26" bestFit="1" customWidth="1"/>
    <col min="5905" max="6144" width="8.7265625" style="26"/>
    <col min="6145" max="6147" width="9.1796875" style="26" customWidth="1"/>
    <col min="6148" max="6148" width="22.7265625" style="26" customWidth="1"/>
    <col min="6149" max="6149" width="19.54296875" style="26" customWidth="1"/>
    <col min="6150" max="6150" width="3.26953125" style="26" customWidth="1"/>
    <col min="6151" max="6151" width="20" style="26" customWidth="1"/>
    <col min="6152" max="6152" width="8.7265625" style="26" customWidth="1"/>
    <col min="6153" max="6153" width="7.26953125" style="26" customWidth="1"/>
    <col min="6154" max="6154" width="3.26953125" style="26" customWidth="1"/>
    <col min="6155" max="6155" width="19" style="26" customWidth="1"/>
    <col min="6156" max="6156" width="27.7265625" style="26" customWidth="1"/>
    <col min="6157" max="6157" width="6.81640625" style="26" customWidth="1"/>
    <col min="6158" max="6158" width="12" style="26" customWidth="1"/>
    <col min="6159" max="6159" width="9.1796875" style="26" customWidth="1"/>
    <col min="6160" max="6160" width="9.81640625" style="26" bestFit="1" customWidth="1"/>
    <col min="6161" max="6400" width="8.7265625" style="26"/>
    <col min="6401" max="6403" width="9.1796875" style="26" customWidth="1"/>
    <col min="6404" max="6404" width="22.7265625" style="26" customWidth="1"/>
    <col min="6405" max="6405" width="19.54296875" style="26" customWidth="1"/>
    <col min="6406" max="6406" width="3.26953125" style="26" customWidth="1"/>
    <col min="6407" max="6407" width="20" style="26" customWidth="1"/>
    <col min="6408" max="6408" width="8.7265625" style="26" customWidth="1"/>
    <col min="6409" max="6409" width="7.26953125" style="26" customWidth="1"/>
    <col min="6410" max="6410" width="3.26953125" style="26" customWidth="1"/>
    <col min="6411" max="6411" width="19" style="26" customWidth="1"/>
    <col min="6412" max="6412" width="27.7265625" style="26" customWidth="1"/>
    <col min="6413" max="6413" width="6.81640625" style="26" customWidth="1"/>
    <col min="6414" max="6414" width="12" style="26" customWidth="1"/>
    <col min="6415" max="6415" width="9.1796875" style="26" customWidth="1"/>
    <col min="6416" max="6416" width="9.81640625" style="26" bestFit="1" customWidth="1"/>
    <col min="6417" max="6656" width="8.7265625" style="26"/>
    <col min="6657" max="6659" width="9.1796875" style="26" customWidth="1"/>
    <col min="6660" max="6660" width="22.7265625" style="26" customWidth="1"/>
    <col min="6661" max="6661" width="19.54296875" style="26" customWidth="1"/>
    <col min="6662" max="6662" width="3.26953125" style="26" customWidth="1"/>
    <col min="6663" max="6663" width="20" style="26" customWidth="1"/>
    <col min="6664" max="6664" width="8.7265625" style="26" customWidth="1"/>
    <col min="6665" max="6665" width="7.26953125" style="26" customWidth="1"/>
    <col min="6666" max="6666" width="3.26953125" style="26" customWidth="1"/>
    <col min="6667" max="6667" width="19" style="26" customWidth="1"/>
    <col min="6668" max="6668" width="27.7265625" style="26" customWidth="1"/>
    <col min="6669" max="6669" width="6.81640625" style="26" customWidth="1"/>
    <col min="6670" max="6670" width="12" style="26" customWidth="1"/>
    <col min="6671" max="6671" width="9.1796875" style="26" customWidth="1"/>
    <col min="6672" max="6672" width="9.81640625" style="26" bestFit="1" customWidth="1"/>
    <col min="6673" max="6912" width="8.7265625" style="26"/>
    <col min="6913" max="6915" width="9.1796875" style="26" customWidth="1"/>
    <col min="6916" max="6916" width="22.7265625" style="26" customWidth="1"/>
    <col min="6917" max="6917" width="19.54296875" style="26" customWidth="1"/>
    <col min="6918" max="6918" width="3.26953125" style="26" customWidth="1"/>
    <col min="6919" max="6919" width="20" style="26" customWidth="1"/>
    <col min="6920" max="6920" width="8.7265625" style="26" customWidth="1"/>
    <col min="6921" max="6921" width="7.26953125" style="26" customWidth="1"/>
    <col min="6922" max="6922" width="3.26953125" style="26" customWidth="1"/>
    <col min="6923" max="6923" width="19" style="26" customWidth="1"/>
    <col min="6924" max="6924" width="27.7265625" style="26" customWidth="1"/>
    <col min="6925" max="6925" width="6.81640625" style="26" customWidth="1"/>
    <col min="6926" max="6926" width="12" style="26" customWidth="1"/>
    <col min="6927" max="6927" width="9.1796875" style="26" customWidth="1"/>
    <col min="6928" max="6928" width="9.81640625" style="26" bestFit="1" customWidth="1"/>
    <col min="6929" max="7168" width="8.7265625" style="26"/>
    <col min="7169" max="7171" width="9.1796875" style="26" customWidth="1"/>
    <col min="7172" max="7172" width="22.7265625" style="26" customWidth="1"/>
    <col min="7173" max="7173" width="19.54296875" style="26" customWidth="1"/>
    <col min="7174" max="7174" width="3.26953125" style="26" customWidth="1"/>
    <col min="7175" max="7175" width="20" style="26" customWidth="1"/>
    <col min="7176" max="7176" width="8.7265625" style="26" customWidth="1"/>
    <col min="7177" max="7177" width="7.26953125" style="26" customWidth="1"/>
    <col min="7178" max="7178" width="3.26953125" style="26" customWidth="1"/>
    <col min="7179" max="7179" width="19" style="26" customWidth="1"/>
    <col min="7180" max="7180" width="27.7265625" style="26" customWidth="1"/>
    <col min="7181" max="7181" width="6.81640625" style="26" customWidth="1"/>
    <col min="7182" max="7182" width="12" style="26" customWidth="1"/>
    <col min="7183" max="7183" width="9.1796875" style="26" customWidth="1"/>
    <col min="7184" max="7184" width="9.81640625" style="26" bestFit="1" customWidth="1"/>
    <col min="7185" max="7424" width="8.7265625" style="26"/>
    <col min="7425" max="7427" width="9.1796875" style="26" customWidth="1"/>
    <col min="7428" max="7428" width="22.7265625" style="26" customWidth="1"/>
    <col min="7429" max="7429" width="19.54296875" style="26" customWidth="1"/>
    <col min="7430" max="7430" width="3.26953125" style="26" customWidth="1"/>
    <col min="7431" max="7431" width="20" style="26" customWidth="1"/>
    <col min="7432" max="7432" width="8.7265625" style="26" customWidth="1"/>
    <col min="7433" max="7433" width="7.26953125" style="26" customWidth="1"/>
    <col min="7434" max="7434" width="3.26953125" style="26" customWidth="1"/>
    <col min="7435" max="7435" width="19" style="26" customWidth="1"/>
    <col min="7436" max="7436" width="27.7265625" style="26" customWidth="1"/>
    <col min="7437" max="7437" width="6.81640625" style="26" customWidth="1"/>
    <col min="7438" max="7438" width="12" style="26" customWidth="1"/>
    <col min="7439" max="7439" width="9.1796875" style="26" customWidth="1"/>
    <col min="7440" max="7440" width="9.81640625" style="26" bestFit="1" customWidth="1"/>
    <col min="7441" max="7680" width="8.7265625" style="26"/>
    <col min="7681" max="7683" width="9.1796875" style="26" customWidth="1"/>
    <col min="7684" max="7684" width="22.7265625" style="26" customWidth="1"/>
    <col min="7685" max="7685" width="19.54296875" style="26" customWidth="1"/>
    <col min="7686" max="7686" width="3.26953125" style="26" customWidth="1"/>
    <col min="7687" max="7687" width="20" style="26" customWidth="1"/>
    <col min="7688" max="7688" width="8.7265625" style="26" customWidth="1"/>
    <col min="7689" max="7689" width="7.26953125" style="26" customWidth="1"/>
    <col min="7690" max="7690" width="3.26953125" style="26" customWidth="1"/>
    <col min="7691" max="7691" width="19" style="26" customWidth="1"/>
    <col min="7692" max="7692" width="27.7265625" style="26" customWidth="1"/>
    <col min="7693" max="7693" width="6.81640625" style="26" customWidth="1"/>
    <col min="7694" max="7694" width="12" style="26" customWidth="1"/>
    <col min="7695" max="7695" width="9.1796875" style="26" customWidth="1"/>
    <col min="7696" max="7696" width="9.81640625" style="26" bestFit="1" customWidth="1"/>
    <col min="7697" max="7936" width="8.7265625" style="26"/>
    <col min="7937" max="7939" width="9.1796875" style="26" customWidth="1"/>
    <col min="7940" max="7940" width="22.7265625" style="26" customWidth="1"/>
    <col min="7941" max="7941" width="19.54296875" style="26" customWidth="1"/>
    <col min="7942" max="7942" width="3.26953125" style="26" customWidth="1"/>
    <col min="7943" max="7943" width="20" style="26" customWidth="1"/>
    <col min="7944" max="7944" width="8.7265625" style="26" customWidth="1"/>
    <col min="7945" max="7945" width="7.26953125" style="26" customWidth="1"/>
    <col min="7946" max="7946" width="3.26953125" style="26" customWidth="1"/>
    <col min="7947" max="7947" width="19" style="26" customWidth="1"/>
    <col min="7948" max="7948" width="27.7265625" style="26" customWidth="1"/>
    <col min="7949" max="7949" width="6.81640625" style="26" customWidth="1"/>
    <col min="7950" max="7950" width="12" style="26" customWidth="1"/>
    <col min="7951" max="7951" width="9.1796875" style="26" customWidth="1"/>
    <col min="7952" max="7952" width="9.81640625" style="26" bestFit="1" customWidth="1"/>
    <col min="7953" max="8192" width="8.7265625" style="26"/>
    <col min="8193" max="8195" width="9.1796875" style="26" customWidth="1"/>
    <col min="8196" max="8196" width="22.7265625" style="26" customWidth="1"/>
    <col min="8197" max="8197" width="19.54296875" style="26" customWidth="1"/>
    <col min="8198" max="8198" width="3.26953125" style="26" customWidth="1"/>
    <col min="8199" max="8199" width="20" style="26" customWidth="1"/>
    <col min="8200" max="8200" width="8.7265625" style="26" customWidth="1"/>
    <col min="8201" max="8201" width="7.26953125" style="26" customWidth="1"/>
    <col min="8202" max="8202" width="3.26953125" style="26" customWidth="1"/>
    <col min="8203" max="8203" width="19" style="26" customWidth="1"/>
    <col min="8204" max="8204" width="27.7265625" style="26" customWidth="1"/>
    <col min="8205" max="8205" width="6.81640625" style="26" customWidth="1"/>
    <col min="8206" max="8206" width="12" style="26" customWidth="1"/>
    <col min="8207" max="8207" width="9.1796875" style="26" customWidth="1"/>
    <col min="8208" max="8208" width="9.81640625" style="26" bestFit="1" customWidth="1"/>
    <col min="8209" max="8448" width="8.7265625" style="26"/>
    <col min="8449" max="8451" width="9.1796875" style="26" customWidth="1"/>
    <col min="8452" max="8452" width="22.7265625" style="26" customWidth="1"/>
    <col min="8453" max="8453" width="19.54296875" style="26" customWidth="1"/>
    <col min="8454" max="8454" width="3.26953125" style="26" customWidth="1"/>
    <col min="8455" max="8455" width="20" style="26" customWidth="1"/>
    <col min="8456" max="8456" width="8.7265625" style="26" customWidth="1"/>
    <col min="8457" max="8457" width="7.26953125" style="26" customWidth="1"/>
    <col min="8458" max="8458" width="3.26953125" style="26" customWidth="1"/>
    <col min="8459" max="8459" width="19" style="26" customWidth="1"/>
    <col min="8460" max="8460" width="27.7265625" style="26" customWidth="1"/>
    <col min="8461" max="8461" width="6.81640625" style="26" customWidth="1"/>
    <col min="8462" max="8462" width="12" style="26" customWidth="1"/>
    <col min="8463" max="8463" width="9.1796875" style="26" customWidth="1"/>
    <col min="8464" max="8464" width="9.81640625" style="26" bestFit="1" customWidth="1"/>
    <col min="8465" max="8704" width="8.7265625" style="26"/>
    <col min="8705" max="8707" width="9.1796875" style="26" customWidth="1"/>
    <col min="8708" max="8708" width="22.7265625" style="26" customWidth="1"/>
    <col min="8709" max="8709" width="19.54296875" style="26" customWidth="1"/>
    <col min="8710" max="8710" width="3.26953125" style="26" customWidth="1"/>
    <col min="8711" max="8711" width="20" style="26" customWidth="1"/>
    <col min="8712" max="8712" width="8.7265625" style="26" customWidth="1"/>
    <col min="8713" max="8713" width="7.26953125" style="26" customWidth="1"/>
    <col min="8714" max="8714" width="3.26953125" style="26" customWidth="1"/>
    <col min="8715" max="8715" width="19" style="26" customWidth="1"/>
    <col min="8716" max="8716" width="27.7265625" style="26" customWidth="1"/>
    <col min="8717" max="8717" width="6.81640625" style="26" customWidth="1"/>
    <col min="8718" max="8718" width="12" style="26" customWidth="1"/>
    <col min="8719" max="8719" width="9.1796875" style="26" customWidth="1"/>
    <col min="8720" max="8720" width="9.81640625" style="26" bestFit="1" customWidth="1"/>
    <col min="8721" max="8960" width="8.7265625" style="26"/>
    <col min="8961" max="8963" width="9.1796875" style="26" customWidth="1"/>
    <col min="8964" max="8964" width="22.7265625" style="26" customWidth="1"/>
    <col min="8965" max="8965" width="19.54296875" style="26" customWidth="1"/>
    <col min="8966" max="8966" width="3.26953125" style="26" customWidth="1"/>
    <col min="8967" max="8967" width="20" style="26" customWidth="1"/>
    <col min="8968" max="8968" width="8.7265625" style="26" customWidth="1"/>
    <col min="8969" max="8969" width="7.26953125" style="26" customWidth="1"/>
    <col min="8970" max="8970" width="3.26953125" style="26" customWidth="1"/>
    <col min="8971" max="8971" width="19" style="26" customWidth="1"/>
    <col min="8972" max="8972" width="27.7265625" style="26" customWidth="1"/>
    <col min="8973" max="8973" width="6.81640625" style="26" customWidth="1"/>
    <col min="8974" max="8974" width="12" style="26" customWidth="1"/>
    <col min="8975" max="8975" width="9.1796875" style="26" customWidth="1"/>
    <col min="8976" max="8976" width="9.81640625" style="26" bestFit="1" customWidth="1"/>
    <col min="8977" max="9216" width="8.7265625" style="26"/>
    <col min="9217" max="9219" width="9.1796875" style="26" customWidth="1"/>
    <col min="9220" max="9220" width="22.7265625" style="26" customWidth="1"/>
    <col min="9221" max="9221" width="19.54296875" style="26" customWidth="1"/>
    <col min="9222" max="9222" width="3.26953125" style="26" customWidth="1"/>
    <col min="9223" max="9223" width="20" style="26" customWidth="1"/>
    <col min="9224" max="9224" width="8.7265625" style="26" customWidth="1"/>
    <col min="9225" max="9225" width="7.26953125" style="26" customWidth="1"/>
    <col min="9226" max="9226" width="3.26953125" style="26" customWidth="1"/>
    <col min="9227" max="9227" width="19" style="26" customWidth="1"/>
    <col min="9228" max="9228" width="27.7265625" style="26" customWidth="1"/>
    <col min="9229" max="9229" width="6.81640625" style="26" customWidth="1"/>
    <col min="9230" max="9230" width="12" style="26" customWidth="1"/>
    <col min="9231" max="9231" width="9.1796875" style="26" customWidth="1"/>
    <col min="9232" max="9232" width="9.81640625" style="26" bestFit="1" customWidth="1"/>
    <col min="9233" max="9472" width="8.7265625" style="26"/>
    <col min="9473" max="9475" width="9.1796875" style="26" customWidth="1"/>
    <col min="9476" max="9476" width="22.7265625" style="26" customWidth="1"/>
    <col min="9477" max="9477" width="19.54296875" style="26" customWidth="1"/>
    <col min="9478" max="9478" width="3.26953125" style="26" customWidth="1"/>
    <col min="9479" max="9479" width="20" style="26" customWidth="1"/>
    <col min="9480" max="9480" width="8.7265625" style="26" customWidth="1"/>
    <col min="9481" max="9481" width="7.26953125" style="26" customWidth="1"/>
    <col min="9482" max="9482" width="3.26953125" style="26" customWidth="1"/>
    <col min="9483" max="9483" width="19" style="26" customWidth="1"/>
    <col min="9484" max="9484" width="27.7265625" style="26" customWidth="1"/>
    <col min="9485" max="9485" width="6.81640625" style="26" customWidth="1"/>
    <col min="9486" max="9486" width="12" style="26" customWidth="1"/>
    <col min="9487" max="9487" width="9.1796875" style="26" customWidth="1"/>
    <col min="9488" max="9488" width="9.81640625" style="26" bestFit="1" customWidth="1"/>
    <col min="9489" max="9728" width="8.7265625" style="26"/>
    <col min="9729" max="9731" width="9.1796875" style="26" customWidth="1"/>
    <col min="9732" max="9732" width="22.7265625" style="26" customWidth="1"/>
    <col min="9733" max="9733" width="19.54296875" style="26" customWidth="1"/>
    <col min="9734" max="9734" width="3.26953125" style="26" customWidth="1"/>
    <col min="9735" max="9735" width="20" style="26" customWidth="1"/>
    <col min="9736" max="9736" width="8.7265625" style="26" customWidth="1"/>
    <col min="9737" max="9737" width="7.26953125" style="26" customWidth="1"/>
    <col min="9738" max="9738" width="3.26953125" style="26" customWidth="1"/>
    <col min="9739" max="9739" width="19" style="26" customWidth="1"/>
    <col min="9740" max="9740" width="27.7265625" style="26" customWidth="1"/>
    <col min="9741" max="9741" width="6.81640625" style="26" customWidth="1"/>
    <col min="9742" max="9742" width="12" style="26" customWidth="1"/>
    <col min="9743" max="9743" width="9.1796875" style="26" customWidth="1"/>
    <col min="9744" max="9744" width="9.81640625" style="26" bestFit="1" customWidth="1"/>
    <col min="9745" max="9984" width="8.7265625" style="26"/>
    <col min="9985" max="9987" width="9.1796875" style="26" customWidth="1"/>
    <col min="9988" max="9988" width="22.7265625" style="26" customWidth="1"/>
    <col min="9989" max="9989" width="19.54296875" style="26" customWidth="1"/>
    <col min="9990" max="9990" width="3.26953125" style="26" customWidth="1"/>
    <col min="9991" max="9991" width="20" style="26" customWidth="1"/>
    <col min="9992" max="9992" width="8.7265625" style="26" customWidth="1"/>
    <col min="9993" max="9993" width="7.26953125" style="26" customWidth="1"/>
    <col min="9994" max="9994" width="3.26953125" style="26" customWidth="1"/>
    <col min="9995" max="9995" width="19" style="26" customWidth="1"/>
    <col min="9996" max="9996" width="27.7265625" style="26" customWidth="1"/>
    <col min="9997" max="9997" width="6.81640625" style="26" customWidth="1"/>
    <col min="9998" max="9998" width="12" style="26" customWidth="1"/>
    <col min="9999" max="9999" width="9.1796875" style="26" customWidth="1"/>
    <col min="10000" max="10000" width="9.81640625" style="26" bestFit="1" customWidth="1"/>
    <col min="10001" max="10240" width="8.7265625" style="26"/>
    <col min="10241" max="10243" width="9.1796875" style="26" customWidth="1"/>
    <col min="10244" max="10244" width="22.7265625" style="26" customWidth="1"/>
    <col min="10245" max="10245" width="19.54296875" style="26" customWidth="1"/>
    <col min="10246" max="10246" width="3.26953125" style="26" customWidth="1"/>
    <col min="10247" max="10247" width="20" style="26" customWidth="1"/>
    <col min="10248" max="10248" width="8.7265625" style="26" customWidth="1"/>
    <col min="10249" max="10249" width="7.26953125" style="26" customWidth="1"/>
    <col min="10250" max="10250" width="3.26953125" style="26" customWidth="1"/>
    <col min="10251" max="10251" width="19" style="26" customWidth="1"/>
    <col min="10252" max="10252" width="27.7265625" style="26" customWidth="1"/>
    <col min="10253" max="10253" width="6.81640625" style="26" customWidth="1"/>
    <col min="10254" max="10254" width="12" style="26" customWidth="1"/>
    <col min="10255" max="10255" width="9.1796875" style="26" customWidth="1"/>
    <col min="10256" max="10256" width="9.81640625" style="26" bestFit="1" customWidth="1"/>
    <col min="10257" max="10496" width="8.7265625" style="26"/>
    <col min="10497" max="10499" width="9.1796875" style="26" customWidth="1"/>
    <col min="10500" max="10500" width="22.7265625" style="26" customWidth="1"/>
    <col min="10501" max="10501" width="19.54296875" style="26" customWidth="1"/>
    <col min="10502" max="10502" width="3.26953125" style="26" customWidth="1"/>
    <col min="10503" max="10503" width="20" style="26" customWidth="1"/>
    <col min="10504" max="10504" width="8.7265625" style="26" customWidth="1"/>
    <col min="10505" max="10505" width="7.26953125" style="26" customWidth="1"/>
    <col min="10506" max="10506" width="3.26953125" style="26" customWidth="1"/>
    <col min="10507" max="10507" width="19" style="26" customWidth="1"/>
    <col min="10508" max="10508" width="27.7265625" style="26" customWidth="1"/>
    <col min="10509" max="10509" width="6.81640625" style="26" customWidth="1"/>
    <col min="10510" max="10510" width="12" style="26" customWidth="1"/>
    <col min="10511" max="10511" width="9.1796875" style="26" customWidth="1"/>
    <col min="10512" max="10512" width="9.81640625" style="26" bestFit="1" customWidth="1"/>
    <col min="10513" max="10752" width="8.7265625" style="26"/>
    <col min="10753" max="10755" width="9.1796875" style="26" customWidth="1"/>
    <col min="10756" max="10756" width="22.7265625" style="26" customWidth="1"/>
    <col min="10757" max="10757" width="19.54296875" style="26" customWidth="1"/>
    <col min="10758" max="10758" width="3.26953125" style="26" customWidth="1"/>
    <col min="10759" max="10759" width="20" style="26" customWidth="1"/>
    <col min="10760" max="10760" width="8.7265625" style="26" customWidth="1"/>
    <col min="10761" max="10761" width="7.26953125" style="26" customWidth="1"/>
    <col min="10762" max="10762" width="3.26953125" style="26" customWidth="1"/>
    <col min="10763" max="10763" width="19" style="26" customWidth="1"/>
    <col min="10764" max="10764" width="27.7265625" style="26" customWidth="1"/>
    <col min="10765" max="10765" width="6.81640625" style="26" customWidth="1"/>
    <col min="10766" max="10766" width="12" style="26" customWidth="1"/>
    <col min="10767" max="10767" width="9.1796875" style="26" customWidth="1"/>
    <col min="10768" max="10768" width="9.81640625" style="26" bestFit="1" customWidth="1"/>
    <col min="10769" max="11008" width="8.7265625" style="26"/>
    <col min="11009" max="11011" width="9.1796875" style="26" customWidth="1"/>
    <col min="11012" max="11012" width="22.7265625" style="26" customWidth="1"/>
    <col min="11013" max="11013" width="19.54296875" style="26" customWidth="1"/>
    <col min="11014" max="11014" width="3.26953125" style="26" customWidth="1"/>
    <col min="11015" max="11015" width="20" style="26" customWidth="1"/>
    <col min="11016" max="11016" width="8.7265625" style="26" customWidth="1"/>
    <col min="11017" max="11017" width="7.26953125" style="26" customWidth="1"/>
    <col min="11018" max="11018" width="3.26953125" style="26" customWidth="1"/>
    <col min="11019" max="11019" width="19" style="26" customWidth="1"/>
    <col min="11020" max="11020" width="27.7265625" style="26" customWidth="1"/>
    <col min="11021" max="11021" width="6.81640625" style="26" customWidth="1"/>
    <col min="11022" max="11022" width="12" style="26" customWidth="1"/>
    <col min="11023" max="11023" width="9.1796875" style="26" customWidth="1"/>
    <col min="11024" max="11024" width="9.81640625" style="26" bestFit="1" customWidth="1"/>
    <col min="11025" max="11264" width="8.7265625" style="26"/>
    <col min="11265" max="11267" width="9.1796875" style="26" customWidth="1"/>
    <col min="11268" max="11268" width="22.7265625" style="26" customWidth="1"/>
    <col min="11269" max="11269" width="19.54296875" style="26" customWidth="1"/>
    <col min="11270" max="11270" width="3.26953125" style="26" customWidth="1"/>
    <col min="11271" max="11271" width="20" style="26" customWidth="1"/>
    <col min="11272" max="11272" width="8.7265625" style="26" customWidth="1"/>
    <col min="11273" max="11273" width="7.26953125" style="26" customWidth="1"/>
    <col min="11274" max="11274" width="3.26953125" style="26" customWidth="1"/>
    <col min="11275" max="11275" width="19" style="26" customWidth="1"/>
    <col min="11276" max="11276" width="27.7265625" style="26" customWidth="1"/>
    <col min="11277" max="11277" width="6.81640625" style="26" customWidth="1"/>
    <col min="11278" max="11278" width="12" style="26" customWidth="1"/>
    <col min="11279" max="11279" width="9.1796875" style="26" customWidth="1"/>
    <col min="11280" max="11280" width="9.81640625" style="26" bestFit="1" customWidth="1"/>
    <col min="11281" max="11520" width="8.7265625" style="26"/>
    <col min="11521" max="11523" width="9.1796875" style="26" customWidth="1"/>
    <col min="11524" max="11524" width="22.7265625" style="26" customWidth="1"/>
    <col min="11525" max="11525" width="19.54296875" style="26" customWidth="1"/>
    <col min="11526" max="11526" width="3.26953125" style="26" customWidth="1"/>
    <col min="11527" max="11527" width="20" style="26" customWidth="1"/>
    <col min="11528" max="11528" width="8.7265625" style="26" customWidth="1"/>
    <col min="11529" max="11529" width="7.26953125" style="26" customWidth="1"/>
    <col min="11530" max="11530" width="3.26953125" style="26" customWidth="1"/>
    <col min="11531" max="11531" width="19" style="26" customWidth="1"/>
    <col min="11532" max="11532" width="27.7265625" style="26" customWidth="1"/>
    <col min="11533" max="11533" width="6.81640625" style="26" customWidth="1"/>
    <col min="11534" max="11534" width="12" style="26" customWidth="1"/>
    <col min="11535" max="11535" width="9.1796875" style="26" customWidth="1"/>
    <col min="11536" max="11536" width="9.81640625" style="26" bestFit="1" customWidth="1"/>
    <col min="11537" max="11776" width="8.7265625" style="26"/>
    <col min="11777" max="11779" width="9.1796875" style="26" customWidth="1"/>
    <col min="11780" max="11780" width="22.7265625" style="26" customWidth="1"/>
    <col min="11781" max="11781" width="19.54296875" style="26" customWidth="1"/>
    <col min="11782" max="11782" width="3.26953125" style="26" customWidth="1"/>
    <col min="11783" max="11783" width="20" style="26" customWidth="1"/>
    <col min="11784" max="11784" width="8.7265625" style="26" customWidth="1"/>
    <col min="11785" max="11785" width="7.26953125" style="26" customWidth="1"/>
    <col min="11786" max="11786" width="3.26953125" style="26" customWidth="1"/>
    <col min="11787" max="11787" width="19" style="26" customWidth="1"/>
    <col min="11788" max="11788" width="27.7265625" style="26" customWidth="1"/>
    <col min="11789" max="11789" width="6.81640625" style="26" customWidth="1"/>
    <col min="11790" max="11790" width="12" style="26" customWidth="1"/>
    <col min="11791" max="11791" width="9.1796875" style="26" customWidth="1"/>
    <col min="11792" max="11792" width="9.81640625" style="26" bestFit="1" customWidth="1"/>
    <col min="11793" max="12032" width="8.7265625" style="26"/>
    <col min="12033" max="12035" width="9.1796875" style="26" customWidth="1"/>
    <col min="12036" max="12036" width="22.7265625" style="26" customWidth="1"/>
    <col min="12037" max="12037" width="19.54296875" style="26" customWidth="1"/>
    <col min="12038" max="12038" width="3.26953125" style="26" customWidth="1"/>
    <col min="12039" max="12039" width="20" style="26" customWidth="1"/>
    <col min="12040" max="12040" width="8.7265625" style="26" customWidth="1"/>
    <col min="12041" max="12041" width="7.26953125" style="26" customWidth="1"/>
    <col min="12042" max="12042" width="3.26953125" style="26" customWidth="1"/>
    <col min="12043" max="12043" width="19" style="26" customWidth="1"/>
    <col min="12044" max="12044" width="27.7265625" style="26" customWidth="1"/>
    <col min="12045" max="12045" width="6.81640625" style="26" customWidth="1"/>
    <col min="12046" max="12046" width="12" style="26" customWidth="1"/>
    <col min="12047" max="12047" width="9.1796875" style="26" customWidth="1"/>
    <col min="12048" max="12048" width="9.81640625" style="26" bestFit="1" customWidth="1"/>
    <col min="12049" max="12288" width="8.7265625" style="26"/>
    <col min="12289" max="12291" width="9.1796875" style="26" customWidth="1"/>
    <col min="12292" max="12292" width="22.7265625" style="26" customWidth="1"/>
    <col min="12293" max="12293" width="19.54296875" style="26" customWidth="1"/>
    <col min="12294" max="12294" width="3.26953125" style="26" customWidth="1"/>
    <col min="12295" max="12295" width="20" style="26" customWidth="1"/>
    <col min="12296" max="12296" width="8.7265625" style="26" customWidth="1"/>
    <col min="12297" max="12297" width="7.26953125" style="26" customWidth="1"/>
    <col min="12298" max="12298" width="3.26953125" style="26" customWidth="1"/>
    <col min="12299" max="12299" width="19" style="26" customWidth="1"/>
    <col min="12300" max="12300" width="27.7265625" style="26" customWidth="1"/>
    <col min="12301" max="12301" width="6.81640625" style="26" customWidth="1"/>
    <col min="12302" max="12302" width="12" style="26" customWidth="1"/>
    <col min="12303" max="12303" width="9.1796875" style="26" customWidth="1"/>
    <col min="12304" max="12304" width="9.81640625" style="26" bestFit="1" customWidth="1"/>
    <col min="12305" max="12544" width="8.7265625" style="26"/>
    <col min="12545" max="12547" width="9.1796875" style="26" customWidth="1"/>
    <col min="12548" max="12548" width="22.7265625" style="26" customWidth="1"/>
    <col min="12549" max="12549" width="19.54296875" style="26" customWidth="1"/>
    <col min="12550" max="12550" width="3.26953125" style="26" customWidth="1"/>
    <col min="12551" max="12551" width="20" style="26" customWidth="1"/>
    <col min="12552" max="12552" width="8.7265625" style="26" customWidth="1"/>
    <col min="12553" max="12553" width="7.26953125" style="26" customWidth="1"/>
    <col min="12554" max="12554" width="3.26953125" style="26" customWidth="1"/>
    <col min="12555" max="12555" width="19" style="26" customWidth="1"/>
    <col min="12556" max="12556" width="27.7265625" style="26" customWidth="1"/>
    <col min="12557" max="12557" width="6.81640625" style="26" customWidth="1"/>
    <col min="12558" max="12558" width="12" style="26" customWidth="1"/>
    <col min="12559" max="12559" width="9.1796875" style="26" customWidth="1"/>
    <col min="12560" max="12560" width="9.81640625" style="26" bestFit="1" customWidth="1"/>
    <col min="12561" max="12800" width="8.7265625" style="26"/>
    <col min="12801" max="12803" width="9.1796875" style="26" customWidth="1"/>
    <col min="12804" max="12804" width="22.7265625" style="26" customWidth="1"/>
    <col min="12805" max="12805" width="19.54296875" style="26" customWidth="1"/>
    <col min="12806" max="12806" width="3.26953125" style="26" customWidth="1"/>
    <col min="12807" max="12807" width="20" style="26" customWidth="1"/>
    <col min="12808" max="12808" width="8.7265625" style="26" customWidth="1"/>
    <col min="12809" max="12809" width="7.26953125" style="26" customWidth="1"/>
    <col min="12810" max="12810" width="3.26953125" style="26" customWidth="1"/>
    <col min="12811" max="12811" width="19" style="26" customWidth="1"/>
    <col min="12812" max="12812" width="27.7265625" style="26" customWidth="1"/>
    <col min="12813" max="12813" width="6.81640625" style="26" customWidth="1"/>
    <col min="12814" max="12814" width="12" style="26" customWidth="1"/>
    <col min="12815" max="12815" width="9.1796875" style="26" customWidth="1"/>
    <col min="12816" max="12816" width="9.81640625" style="26" bestFit="1" customWidth="1"/>
    <col min="12817" max="13056" width="8.7265625" style="26"/>
    <col min="13057" max="13059" width="9.1796875" style="26" customWidth="1"/>
    <col min="13060" max="13060" width="22.7265625" style="26" customWidth="1"/>
    <col min="13061" max="13061" width="19.54296875" style="26" customWidth="1"/>
    <col min="13062" max="13062" width="3.26953125" style="26" customWidth="1"/>
    <col min="13063" max="13063" width="20" style="26" customWidth="1"/>
    <col min="13064" max="13064" width="8.7265625" style="26" customWidth="1"/>
    <col min="13065" max="13065" width="7.26953125" style="26" customWidth="1"/>
    <col min="13066" max="13066" width="3.26953125" style="26" customWidth="1"/>
    <col min="13067" max="13067" width="19" style="26" customWidth="1"/>
    <col min="13068" max="13068" width="27.7265625" style="26" customWidth="1"/>
    <col min="13069" max="13069" width="6.81640625" style="26" customWidth="1"/>
    <col min="13070" max="13070" width="12" style="26" customWidth="1"/>
    <col min="13071" max="13071" width="9.1796875" style="26" customWidth="1"/>
    <col min="13072" max="13072" width="9.81640625" style="26" bestFit="1" customWidth="1"/>
    <col min="13073" max="13312" width="8.7265625" style="26"/>
    <col min="13313" max="13315" width="9.1796875" style="26" customWidth="1"/>
    <col min="13316" max="13316" width="22.7265625" style="26" customWidth="1"/>
    <col min="13317" max="13317" width="19.54296875" style="26" customWidth="1"/>
    <col min="13318" max="13318" width="3.26953125" style="26" customWidth="1"/>
    <col min="13319" max="13319" width="20" style="26" customWidth="1"/>
    <col min="13320" max="13320" width="8.7265625" style="26" customWidth="1"/>
    <col min="13321" max="13321" width="7.26953125" style="26" customWidth="1"/>
    <col min="13322" max="13322" width="3.26953125" style="26" customWidth="1"/>
    <col min="13323" max="13323" width="19" style="26" customWidth="1"/>
    <col min="13324" max="13324" width="27.7265625" style="26" customWidth="1"/>
    <col min="13325" max="13325" width="6.81640625" style="26" customWidth="1"/>
    <col min="13326" max="13326" width="12" style="26" customWidth="1"/>
    <col min="13327" max="13327" width="9.1796875" style="26" customWidth="1"/>
    <col min="13328" max="13328" width="9.81640625" style="26" bestFit="1" customWidth="1"/>
    <col min="13329" max="13568" width="8.7265625" style="26"/>
    <col min="13569" max="13571" width="9.1796875" style="26" customWidth="1"/>
    <col min="13572" max="13572" width="22.7265625" style="26" customWidth="1"/>
    <col min="13573" max="13573" width="19.54296875" style="26" customWidth="1"/>
    <col min="13574" max="13574" width="3.26953125" style="26" customWidth="1"/>
    <col min="13575" max="13575" width="20" style="26" customWidth="1"/>
    <col min="13576" max="13576" width="8.7265625" style="26" customWidth="1"/>
    <col min="13577" max="13577" width="7.26953125" style="26" customWidth="1"/>
    <col min="13578" max="13578" width="3.26953125" style="26" customWidth="1"/>
    <col min="13579" max="13579" width="19" style="26" customWidth="1"/>
    <col min="13580" max="13580" width="27.7265625" style="26" customWidth="1"/>
    <col min="13581" max="13581" width="6.81640625" style="26" customWidth="1"/>
    <col min="13582" max="13582" width="12" style="26" customWidth="1"/>
    <col min="13583" max="13583" width="9.1796875" style="26" customWidth="1"/>
    <col min="13584" max="13584" width="9.81640625" style="26" bestFit="1" customWidth="1"/>
    <col min="13585" max="13824" width="8.7265625" style="26"/>
    <col min="13825" max="13827" width="9.1796875" style="26" customWidth="1"/>
    <col min="13828" max="13828" width="22.7265625" style="26" customWidth="1"/>
    <col min="13829" max="13829" width="19.54296875" style="26" customWidth="1"/>
    <col min="13830" max="13830" width="3.26953125" style="26" customWidth="1"/>
    <col min="13831" max="13831" width="20" style="26" customWidth="1"/>
    <col min="13832" max="13832" width="8.7265625" style="26" customWidth="1"/>
    <col min="13833" max="13833" width="7.26953125" style="26" customWidth="1"/>
    <col min="13834" max="13834" width="3.26953125" style="26" customWidth="1"/>
    <col min="13835" max="13835" width="19" style="26" customWidth="1"/>
    <col min="13836" max="13836" width="27.7265625" style="26" customWidth="1"/>
    <col min="13837" max="13837" width="6.81640625" style="26" customWidth="1"/>
    <col min="13838" max="13838" width="12" style="26" customWidth="1"/>
    <col min="13839" max="13839" width="9.1796875" style="26" customWidth="1"/>
    <col min="13840" max="13840" width="9.81640625" style="26" bestFit="1" customWidth="1"/>
    <col min="13841" max="14080" width="8.7265625" style="26"/>
    <col min="14081" max="14083" width="9.1796875" style="26" customWidth="1"/>
    <col min="14084" max="14084" width="22.7265625" style="26" customWidth="1"/>
    <col min="14085" max="14085" width="19.54296875" style="26" customWidth="1"/>
    <col min="14086" max="14086" width="3.26953125" style="26" customWidth="1"/>
    <col min="14087" max="14087" width="20" style="26" customWidth="1"/>
    <col min="14088" max="14088" width="8.7265625" style="26" customWidth="1"/>
    <col min="14089" max="14089" width="7.26953125" style="26" customWidth="1"/>
    <col min="14090" max="14090" width="3.26953125" style="26" customWidth="1"/>
    <col min="14091" max="14091" width="19" style="26" customWidth="1"/>
    <col min="14092" max="14092" width="27.7265625" style="26" customWidth="1"/>
    <col min="14093" max="14093" width="6.81640625" style="26" customWidth="1"/>
    <col min="14094" max="14094" width="12" style="26" customWidth="1"/>
    <col min="14095" max="14095" width="9.1796875" style="26" customWidth="1"/>
    <col min="14096" max="14096" width="9.81640625" style="26" bestFit="1" customWidth="1"/>
    <col min="14097" max="14336" width="8.7265625" style="26"/>
    <col min="14337" max="14339" width="9.1796875" style="26" customWidth="1"/>
    <col min="14340" max="14340" width="22.7265625" style="26" customWidth="1"/>
    <col min="14341" max="14341" width="19.54296875" style="26" customWidth="1"/>
    <col min="14342" max="14342" width="3.26953125" style="26" customWidth="1"/>
    <col min="14343" max="14343" width="20" style="26" customWidth="1"/>
    <col min="14344" max="14344" width="8.7265625" style="26" customWidth="1"/>
    <col min="14345" max="14345" width="7.26953125" style="26" customWidth="1"/>
    <col min="14346" max="14346" width="3.26953125" style="26" customWidth="1"/>
    <col min="14347" max="14347" width="19" style="26" customWidth="1"/>
    <col min="14348" max="14348" width="27.7265625" style="26" customWidth="1"/>
    <col min="14349" max="14349" width="6.81640625" style="26" customWidth="1"/>
    <col min="14350" max="14350" width="12" style="26" customWidth="1"/>
    <col min="14351" max="14351" width="9.1796875" style="26" customWidth="1"/>
    <col min="14352" max="14352" width="9.81640625" style="26" bestFit="1" customWidth="1"/>
    <col min="14353" max="14592" width="8.7265625" style="26"/>
    <col min="14593" max="14595" width="9.1796875" style="26" customWidth="1"/>
    <col min="14596" max="14596" width="22.7265625" style="26" customWidth="1"/>
    <col min="14597" max="14597" width="19.54296875" style="26" customWidth="1"/>
    <col min="14598" max="14598" width="3.26953125" style="26" customWidth="1"/>
    <col min="14599" max="14599" width="20" style="26" customWidth="1"/>
    <col min="14600" max="14600" width="8.7265625" style="26" customWidth="1"/>
    <col min="14601" max="14601" width="7.26953125" style="26" customWidth="1"/>
    <col min="14602" max="14602" width="3.26953125" style="26" customWidth="1"/>
    <col min="14603" max="14603" width="19" style="26" customWidth="1"/>
    <col min="14604" max="14604" width="27.7265625" style="26" customWidth="1"/>
    <col min="14605" max="14605" width="6.81640625" style="26" customWidth="1"/>
    <col min="14606" max="14606" width="12" style="26" customWidth="1"/>
    <col min="14607" max="14607" width="9.1796875" style="26" customWidth="1"/>
    <col min="14608" max="14608" width="9.81640625" style="26" bestFit="1" customWidth="1"/>
    <col min="14609" max="14848" width="8.7265625" style="26"/>
    <col min="14849" max="14851" width="9.1796875" style="26" customWidth="1"/>
    <col min="14852" max="14852" width="22.7265625" style="26" customWidth="1"/>
    <col min="14853" max="14853" width="19.54296875" style="26" customWidth="1"/>
    <col min="14854" max="14854" width="3.26953125" style="26" customWidth="1"/>
    <col min="14855" max="14855" width="20" style="26" customWidth="1"/>
    <col min="14856" max="14856" width="8.7265625" style="26" customWidth="1"/>
    <col min="14857" max="14857" width="7.26953125" style="26" customWidth="1"/>
    <col min="14858" max="14858" width="3.26953125" style="26" customWidth="1"/>
    <col min="14859" max="14859" width="19" style="26" customWidth="1"/>
    <col min="14860" max="14860" width="27.7265625" style="26" customWidth="1"/>
    <col min="14861" max="14861" width="6.81640625" style="26" customWidth="1"/>
    <col min="14862" max="14862" width="12" style="26" customWidth="1"/>
    <col min="14863" max="14863" width="9.1796875" style="26" customWidth="1"/>
    <col min="14864" max="14864" width="9.81640625" style="26" bestFit="1" customWidth="1"/>
    <col min="14865" max="15104" width="8.7265625" style="26"/>
    <col min="15105" max="15107" width="9.1796875" style="26" customWidth="1"/>
    <col min="15108" max="15108" width="22.7265625" style="26" customWidth="1"/>
    <col min="15109" max="15109" width="19.54296875" style="26" customWidth="1"/>
    <col min="15110" max="15110" width="3.26953125" style="26" customWidth="1"/>
    <col min="15111" max="15111" width="20" style="26" customWidth="1"/>
    <col min="15112" max="15112" width="8.7265625" style="26" customWidth="1"/>
    <col min="15113" max="15113" width="7.26953125" style="26" customWidth="1"/>
    <col min="15114" max="15114" width="3.26953125" style="26" customWidth="1"/>
    <col min="15115" max="15115" width="19" style="26" customWidth="1"/>
    <col min="15116" max="15116" width="27.7265625" style="26" customWidth="1"/>
    <col min="15117" max="15117" width="6.81640625" style="26" customWidth="1"/>
    <col min="15118" max="15118" width="12" style="26" customWidth="1"/>
    <col min="15119" max="15119" width="9.1796875" style="26" customWidth="1"/>
    <col min="15120" max="15120" width="9.81640625" style="26" bestFit="1" customWidth="1"/>
    <col min="15121" max="15360" width="8.7265625" style="26"/>
    <col min="15361" max="15363" width="9.1796875" style="26" customWidth="1"/>
    <col min="15364" max="15364" width="22.7265625" style="26" customWidth="1"/>
    <col min="15365" max="15365" width="19.54296875" style="26" customWidth="1"/>
    <col min="15366" max="15366" width="3.26953125" style="26" customWidth="1"/>
    <col min="15367" max="15367" width="20" style="26" customWidth="1"/>
    <col min="15368" max="15368" width="8.7265625" style="26" customWidth="1"/>
    <col min="15369" max="15369" width="7.26953125" style="26" customWidth="1"/>
    <col min="15370" max="15370" width="3.26953125" style="26" customWidth="1"/>
    <col min="15371" max="15371" width="19" style="26" customWidth="1"/>
    <col min="15372" max="15372" width="27.7265625" style="26" customWidth="1"/>
    <col min="15373" max="15373" width="6.81640625" style="26" customWidth="1"/>
    <col min="15374" max="15374" width="12" style="26" customWidth="1"/>
    <col min="15375" max="15375" width="9.1796875" style="26" customWidth="1"/>
    <col min="15376" max="15376" width="9.81640625" style="26" bestFit="1" customWidth="1"/>
    <col min="15377" max="15616" width="8.7265625" style="26"/>
    <col min="15617" max="15619" width="9.1796875" style="26" customWidth="1"/>
    <col min="15620" max="15620" width="22.7265625" style="26" customWidth="1"/>
    <col min="15621" max="15621" width="19.54296875" style="26" customWidth="1"/>
    <col min="15622" max="15622" width="3.26953125" style="26" customWidth="1"/>
    <col min="15623" max="15623" width="20" style="26" customWidth="1"/>
    <col min="15624" max="15624" width="8.7265625" style="26" customWidth="1"/>
    <col min="15625" max="15625" width="7.26953125" style="26" customWidth="1"/>
    <col min="15626" max="15626" width="3.26953125" style="26" customWidth="1"/>
    <col min="15627" max="15627" width="19" style="26" customWidth="1"/>
    <col min="15628" max="15628" width="27.7265625" style="26" customWidth="1"/>
    <col min="15629" max="15629" width="6.81640625" style="26" customWidth="1"/>
    <col min="15630" max="15630" width="12" style="26" customWidth="1"/>
    <col min="15631" max="15631" width="9.1796875" style="26" customWidth="1"/>
    <col min="15632" max="15632" width="9.81640625" style="26" bestFit="1" customWidth="1"/>
    <col min="15633" max="15872" width="8.7265625" style="26"/>
    <col min="15873" max="15875" width="9.1796875" style="26" customWidth="1"/>
    <col min="15876" max="15876" width="22.7265625" style="26" customWidth="1"/>
    <col min="15877" max="15877" width="19.54296875" style="26" customWidth="1"/>
    <col min="15878" max="15878" width="3.26953125" style="26" customWidth="1"/>
    <col min="15879" max="15879" width="20" style="26" customWidth="1"/>
    <col min="15880" max="15880" width="8.7265625" style="26" customWidth="1"/>
    <col min="15881" max="15881" width="7.26953125" style="26" customWidth="1"/>
    <col min="15882" max="15882" width="3.26953125" style="26" customWidth="1"/>
    <col min="15883" max="15883" width="19" style="26" customWidth="1"/>
    <col min="15884" max="15884" width="27.7265625" style="26" customWidth="1"/>
    <col min="15885" max="15885" width="6.81640625" style="26" customWidth="1"/>
    <col min="15886" max="15886" width="12" style="26" customWidth="1"/>
    <col min="15887" max="15887" width="9.1796875" style="26" customWidth="1"/>
    <col min="15888" max="15888" width="9.81640625" style="26" bestFit="1" customWidth="1"/>
    <col min="15889" max="16128" width="8.7265625" style="26"/>
    <col min="16129" max="16131" width="9.1796875" style="26" customWidth="1"/>
    <col min="16132" max="16132" width="22.7265625" style="26" customWidth="1"/>
    <col min="16133" max="16133" width="19.54296875" style="26" customWidth="1"/>
    <col min="16134" max="16134" width="3.26953125" style="26" customWidth="1"/>
    <col min="16135" max="16135" width="20" style="26" customWidth="1"/>
    <col min="16136" max="16136" width="8.7265625" style="26" customWidth="1"/>
    <col min="16137" max="16137" width="7.26953125" style="26" customWidth="1"/>
    <col min="16138" max="16138" width="3.26953125" style="26" customWidth="1"/>
    <col min="16139" max="16139" width="19" style="26" customWidth="1"/>
    <col min="16140" max="16140" width="27.7265625" style="26" customWidth="1"/>
    <col min="16141" max="16141" width="6.81640625" style="26" customWidth="1"/>
    <col min="16142" max="16142" width="12" style="26" customWidth="1"/>
    <col min="16143" max="16143" width="9.1796875" style="26" customWidth="1"/>
    <col min="16144" max="16144" width="9.81640625" style="26" bestFit="1" customWidth="1"/>
    <col min="16145" max="16384" width="8.7265625" style="26"/>
  </cols>
  <sheetData>
    <row r="1" spans="1:17" ht="42.75" customHeight="1" x14ac:dyDescent="0.35">
      <c r="B1" s="27"/>
      <c r="C1" s="28"/>
      <c r="D1" s="28"/>
      <c r="E1" s="28"/>
      <c r="F1" s="28"/>
      <c r="G1" s="28"/>
      <c r="H1" s="28"/>
      <c r="I1" s="28"/>
      <c r="J1" s="28"/>
      <c r="K1" s="28"/>
      <c r="L1" s="28"/>
      <c r="M1" s="28"/>
      <c r="N1" s="28"/>
      <c r="O1" s="29"/>
    </row>
    <row r="2" spans="1:17" ht="45" x14ac:dyDescent="0.9">
      <c r="B2" s="30" t="s">
        <v>1150</v>
      </c>
      <c r="C2" s="28"/>
      <c r="D2" s="28"/>
      <c r="E2" s="28"/>
      <c r="F2" s="28"/>
      <c r="G2" s="28"/>
      <c r="H2" s="28"/>
      <c r="I2" s="28"/>
      <c r="J2" s="28"/>
      <c r="K2" s="28"/>
      <c r="L2" s="28"/>
      <c r="M2" s="31"/>
      <c r="N2" s="28"/>
      <c r="O2" s="29"/>
    </row>
    <row r="3" spans="1:17" ht="30.5" thickBot="1" x14ac:dyDescent="0.65">
      <c r="B3" s="32" t="s">
        <v>965</v>
      </c>
      <c r="C3" s="28"/>
      <c r="D3" s="28"/>
      <c r="E3" s="28"/>
      <c r="F3" s="28"/>
      <c r="G3" s="28"/>
      <c r="H3" s="32"/>
      <c r="I3" s="28"/>
      <c r="J3" s="28"/>
      <c r="K3" s="28"/>
      <c r="L3" s="28"/>
      <c r="M3" s="31"/>
      <c r="N3" s="28"/>
      <c r="O3" s="29"/>
    </row>
    <row r="4" spans="1:17" ht="19" thickBot="1" x14ac:dyDescent="0.5">
      <c r="B4" s="201" t="s">
        <v>74</v>
      </c>
      <c r="C4" s="202"/>
      <c r="D4" s="202"/>
      <c r="E4" s="203"/>
      <c r="G4" s="28"/>
      <c r="L4" s="33"/>
      <c r="M4" s="28"/>
      <c r="N4" s="28"/>
      <c r="O4" s="29"/>
    </row>
    <row r="5" spans="1:17" x14ac:dyDescent="0.35">
      <c r="A5" s="34"/>
      <c r="B5" s="28"/>
      <c r="C5" s="28"/>
      <c r="D5" s="28"/>
      <c r="E5" s="28"/>
      <c r="F5" s="28"/>
      <c r="G5" s="29"/>
      <c r="H5" s="29"/>
      <c r="I5" s="29"/>
      <c r="J5" s="29"/>
      <c r="K5" s="29"/>
      <c r="L5" s="29"/>
      <c r="M5" s="29"/>
      <c r="N5" s="29"/>
      <c r="O5" s="35"/>
    </row>
    <row r="6" spans="1:17" ht="30.5" thickBot="1" x14ac:dyDescent="0.65">
      <c r="A6" s="34"/>
      <c r="B6" s="32" t="s">
        <v>966</v>
      </c>
      <c r="C6" s="32"/>
      <c r="D6" s="36"/>
      <c r="E6" s="36"/>
      <c r="F6" s="36"/>
      <c r="G6" s="36"/>
      <c r="H6" s="36"/>
      <c r="I6" s="36"/>
      <c r="J6" s="36"/>
      <c r="K6" s="36"/>
      <c r="L6" s="36"/>
      <c r="M6" s="36"/>
      <c r="N6" s="35"/>
      <c r="O6" s="35"/>
      <c r="P6" s="35"/>
      <c r="Q6" s="35"/>
    </row>
    <row r="7" spans="1:17" ht="19" thickBot="1" x14ac:dyDescent="0.5">
      <c r="A7" s="34"/>
      <c r="B7" s="204" t="s">
        <v>558</v>
      </c>
      <c r="C7" s="205"/>
      <c r="D7" s="205"/>
      <c r="E7" s="206"/>
      <c r="G7" s="36"/>
      <c r="H7" s="36"/>
      <c r="I7" s="36"/>
      <c r="J7" s="36"/>
      <c r="K7" s="36"/>
      <c r="L7" s="36"/>
      <c r="M7" s="36"/>
      <c r="N7" s="35"/>
      <c r="O7" s="35"/>
    </row>
    <row r="8" spans="1:17" x14ac:dyDescent="0.35">
      <c r="A8" s="34"/>
      <c r="B8" s="37"/>
      <c r="C8" s="35"/>
      <c r="D8" s="35"/>
      <c r="E8" s="35"/>
      <c r="F8" s="35"/>
      <c r="G8" s="36"/>
      <c r="H8" s="36"/>
      <c r="I8" s="36"/>
      <c r="J8" s="36"/>
      <c r="K8" s="36"/>
      <c r="L8" s="36"/>
      <c r="M8" s="36"/>
      <c r="N8" s="35"/>
      <c r="O8" s="35"/>
    </row>
    <row r="9" spans="1:17" x14ac:dyDescent="0.35">
      <c r="A9" s="34"/>
      <c r="B9" s="37"/>
      <c r="C9" s="38"/>
      <c r="D9" s="38"/>
      <c r="E9" s="36"/>
      <c r="F9" s="36"/>
      <c r="G9" s="36"/>
      <c r="H9" s="36"/>
      <c r="I9" s="36"/>
      <c r="J9" s="36"/>
      <c r="K9" s="36"/>
      <c r="L9" s="36"/>
      <c r="M9" s="36"/>
      <c r="N9" s="35"/>
      <c r="O9" s="35"/>
    </row>
    <row r="10" spans="1:17" x14ac:dyDescent="0.35">
      <c r="A10" s="34"/>
      <c r="B10" s="39"/>
      <c r="C10" s="40"/>
      <c r="D10" s="40"/>
      <c r="E10" s="39"/>
      <c r="F10" s="39"/>
      <c r="G10" s="39"/>
      <c r="H10" s="39"/>
      <c r="I10" s="39"/>
      <c r="J10" s="39"/>
      <c r="K10" s="39"/>
      <c r="L10" s="39"/>
      <c r="M10" s="39"/>
      <c r="N10" s="41"/>
      <c r="O10" s="35"/>
    </row>
    <row r="11" spans="1:17" x14ac:dyDescent="0.35">
      <c r="A11" s="34"/>
      <c r="B11" s="39"/>
      <c r="C11" s="39"/>
      <c r="D11" s="39"/>
      <c r="E11" s="42"/>
      <c r="F11" s="39"/>
      <c r="G11" s="39"/>
      <c r="H11" s="39"/>
      <c r="I11" s="39"/>
      <c r="J11" s="39"/>
      <c r="K11" s="39"/>
      <c r="L11" s="39"/>
      <c r="M11" s="39"/>
      <c r="N11" s="41"/>
      <c r="O11" s="35"/>
    </row>
    <row r="12" spans="1:17" x14ac:dyDescent="0.35">
      <c r="A12" s="34"/>
      <c r="B12" s="43"/>
      <c r="C12" s="43" t="s">
        <v>967</v>
      </c>
      <c r="D12" s="39"/>
      <c r="E12" s="44" t="s">
        <v>968</v>
      </c>
      <c r="F12" s="39"/>
      <c r="G12" s="39"/>
      <c r="H12" s="44" t="s">
        <v>1146</v>
      </c>
      <c r="I12" s="45"/>
      <c r="J12" s="39"/>
      <c r="K12" s="46"/>
      <c r="L12" s="46"/>
      <c r="M12" s="46"/>
      <c r="N12" s="41"/>
      <c r="O12" s="35"/>
    </row>
    <row r="13" spans="1:17" x14ac:dyDescent="0.35">
      <c r="A13" s="34"/>
      <c r="B13" s="47"/>
      <c r="C13" s="48" t="s">
        <v>943</v>
      </c>
      <c r="D13" s="39"/>
      <c r="E13" s="48" t="s">
        <v>969</v>
      </c>
      <c r="F13" s="39"/>
      <c r="G13" s="39"/>
      <c r="H13" s="48" t="s">
        <v>970</v>
      </c>
      <c r="I13" s="45"/>
      <c r="J13" s="39"/>
      <c r="K13" s="46"/>
      <c r="L13" s="46"/>
      <c r="M13" s="46"/>
      <c r="N13" s="41"/>
      <c r="O13" s="35"/>
    </row>
    <row r="14" spans="1:17" x14ac:dyDescent="0.35">
      <c r="A14" s="34"/>
      <c r="B14" s="39"/>
      <c r="C14" s="195" t="str">
        <f>'Underlag till diagram'!J93</f>
        <v/>
      </c>
      <c r="D14" s="46"/>
      <c r="E14" s="207" t="str">
        <f>'Underlag till diagram'!J95</f>
        <v/>
      </c>
      <c r="F14" s="207"/>
      <c r="G14" s="39"/>
      <c r="H14" s="208" t="str">
        <f>'Underlag till diagram'!J89</f>
        <v/>
      </c>
      <c r="I14" s="208"/>
      <c r="J14" s="39"/>
      <c r="K14" s="46"/>
      <c r="L14" s="46"/>
      <c r="M14" s="46"/>
      <c r="N14" s="41"/>
      <c r="O14" s="35"/>
    </row>
    <row r="15" spans="1:17" x14ac:dyDescent="0.35">
      <c r="A15" s="34"/>
      <c r="B15" s="39"/>
      <c r="C15" s="49"/>
      <c r="D15" s="46"/>
      <c r="E15" s="49"/>
      <c r="F15" s="39"/>
      <c r="G15" s="39"/>
      <c r="H15" s="49"/>
      <c r="I15" s="49"/>
      <c r="J15" s="39"/>
      <c r="K15" s="49"/>
      <c r="L15" s="49"/>
      <c r="M15" s="50"/>
      <c r="N15" s="41"/>
      <c r="O15" s="35"/>
    </row>
    <row r="16" spans="1:17" x14ac:dyDescent="0.35">
      <c r="A16" s="34"/>
      <c r="B16" s="39"/>
      <c r="C16" s="49"/>
      <c r="D16" s="46"/>
      <c r="E16" s="48" t="s">
        <v>971</v>
      </c>
      <c r="F16" s="39"/>
      <c r="G16" s="39"/>
      <c r="H16" s="49"/>
      <c r="I16" s="49"/>
      <c r="J16" s="39"/>
      <c r="K16" s="49"/>
      <c r="L16" s="49"/>
      <c r="M16" s="50"/>
      <c r="N16" s="41"/>
      <c r="O16" s="35"/>
    </row>
    <row r="17" spans="1:16" x14ac:dyDescent="0.35">
      <c r="A17" s="34"/>
      <c r="B17" s="39"/>
      <c r="C17" s="39"/>
      <c r="D17" s="39"/>
      <c r="E17" s="207" t="str">
        <f>'Underlag till diagram'!J97</f>
        <v/>
      </c>
      <c r="F17" s="207"/>
      <c r="G17" s="39"/>
      <c r="H17" s="39"/>
      <c r="I17" s="39"/>
      <c r="J17" s="39"/>
      <c r="K17" s="39"/>
      <c r="L17" s="39"/>
      <c r="M17" s="39"/>
      <c r="N17" s="41"/>
      <c r="O17" s="35"/>
    </row>
    <row r="18" spans="1:16" ht="7.5" customHeight="1" x14ac:dyDescent="0.35">
      <c r="A18" s="34"/>
      <c r="B18" s="39"/>
      <c r="C18" s="51" t="s">
        <v>624</v>
      </c>
      <c r="D18" s="39"/>
      <c r="E18" s="39"/>
      <c r="F18" s="39"/>
      <c r="G18" s="39"/>
      <c r="H18" s="39"/>
      <c r="I18" s="39"/>
      <c r="J18" s="39"/>
      <c r="K18" s="39"/>
      <c r="L18" s="39"/>
      <c r="M18" s="39"/>
      <c r="N18" s="41"/>
      <c r="O18" s="35"/>
    </row>
    <row r="19" spans="1:16" x14ac:dyDescent="0.35">
      <c r="A19" s="34"/>
      <c r="B19" s="39"/>
      <c r="C19" s="52" t="str">
        <f>IFERROR(IF($G$25="0 GWh","",IF($G$25="","",P19)),"")</f>
        <v/>
      </c>
      <c r="D19" s="39"/>
      <c r="E19" s="39"/>
      <c r="F19" s="49"/>
      <c r="G19" s="48"/>
      <c r="H19" s="39"/>
      <c r="I19" s="39"/>
      <c r="J19" s="39"/>
      <c r="K19" s="39"/>
      <c r="L19" s="39"/>
      <c r="M19" s="39"/>
      <c r="N19" s="39"/>
      <c r="O19" s="35"/>
      <c r="P19" s="53" t="s">
        <v>972</v>
      </c>
    </row>
    <row r="20" spans="1:16" x14ac:dyDescent="0.35">
      <c r="A20" s="34"/>
      <c r="B20" s="39"/>
      <c r="C20" s="52" t="str">
        <f>IF(C19="","",IF('Underlag till diagram'!L91="ja","",P20))</f>
        <v/>
      </c>
      <c r="D20" s="39"/>
      <c r="E20" s="39"/>
      <c r="F20" s="49"/>
      <c r="G20" s="48"/>
      <c r="H20" s="39"/>
      <c r="I20" s="39"/>
      <c r="J20" s="39"/>
      <c r="K20" s="39"/>
      <c r="L20" s="39"/>
      <c r="M20" s="39"/>
      <c r="N20" s="39"/>
      <c r="O20" s="35"/>
      <c r="P20" s="53" t="s">
        <v>973</v>
      </c>
    </row>
    <row r="21" spans="1:16" ht="8.25" customHeight="1" x14ac:dyDescent="0.35">
      <c r="A21" s="34"/>
      <c r="B21" s="39"/>
      <c r="C21" s="39"/>
      <c r="D21" s="39"/>
      <c r="E21" s="39"/>
      <c r="F21" s="49"/>
      <c r="G21" s="50"/>
      <c r="H21" s="39"/>
      <c r="I21" s="39"/>
      <c r="J21" s="39"/>
      <c r="K21" s="39"/>
      <c r="L21" s="39"/>
      <c r="M21" s="39"/>
      <c r="N21" s="39"/>
      <c r="O21" s="35"/>
    </row>
    <row r="22" spans="1:16" x14ac:dyDescent="0.35">
      <c r="A22" s="34"/>
      <c r="B22" s="39"/>
      <c r="C22" s="209" t="s">
        <v>974</v>
      </c>
      <c r="D22" s="209"/>
      <c r="E22" s="39"/>
      <c r="F22" s="39"/>
      <c r="G22" s="39"/>
      <c r="H22" s="39"/>
      <c r="I22" s="39"/>
      <c r="J22" s="39"/>
      <c r="K22" s="39"/>
      <c r="L22" s="39"/>
      <c r="M22" s="39"/>
      <c r="N22" s="39"/>
      <c r="O22" s="35"/>
    </row>
    <row r="23" spans="1:16" x14ac:dyDescent="0.35">
      <c r="A23" s="34"/>
      <c r="B23" s="39"/>
      <c r="C23" s="43" t="s">
        <v>1149</v>
      </c>
      <c r="D23" s="43"/>
      <c r="E23" s="39"/>
      <c r="F23" s="39"/>
      <c r="G23" s="214" t="str">
        <f>IF($C$81="x","",IF($C$80="x","Se länk",VLOOKUP($B$7,Underlagsinformation!$B$1:$BS$571,MATCH("Kommuner",Underlagsinformation!$B$1:$BS$1,0),FALSE)))</f>
        <v/>
      </c>
      <c r="H23" s="214"/>
      <c r="I23" s="214"/>
      <c r="J23" s="214"/>
      <c r="K23" s="39"/>
      <c r="L23" s="39"/>
      <c r="M23" s="39"/>
      <c r="N23" s="39"/>
      <c r="O23" s="35"/>
    </row>
    <row r="24" spans="1:16" x14ac:dyDescent="0.35">
      <c r="A24" s="34"/>
      <c r="B24" s="39"/>
      <c r="C24" s="43"/>
      <c r="D24" s="43"/>
      <c r="E24" s="39"/>
      <c r="F24" s="39"/>
      <c r="G24" s="39"/>
      <c r="H24" s="39"/>
      <c r="I24" s="39"/>
      <c r="J24" s="39"/>
      <c r="K24" s="39"/>
      <c r="L24" s="39"/>
      <c r="M24" s="39"/>
      <c r="N24" s="39"/>
      <c r="O24" s="35"/>
    </row>
    <row r="25" spans="1:16" x14ac:dyDescent="0.35">
      <c r="A25" s="34"/>
      <c r="B25" s="39"/>
      <c r="C25" s="209" t="s">
        <v>975</v>
      </c>
      <c r="D25" s="209"/>
      <c r="E25" s="39"/>
      <c r="F25" s="39"/>
      <c r="G25" s="54" t="str">
        <f>IFERROR(IF($C$81="x","",IF($C$80="x","Se länk",CONCATENATE(ROUND(VLOOKUP($B$7,Totalt!$B$1:$BS$571,MATCH("Leveranser:",Totalt!$B$1:$BS$1,0),FALSE),IF(VLOOKUP($B$7,Totalt!$B$1:$BS$571,MATCH("Leveranser:",Totalt!$B$1:$BS$1,0),FALSE)&lt;100,1,0))," GWh"))),"")</f>
        <v/>
      </c>
      <c r="H25" s="48"/>
      <c r="I25" s="39"/>
      <c r="J25" s="39"/>
      <c r="K25" s="39"/>
      <c r="L25" s="39"/>
      <c r="M25" s="39"/>
      <c r="N25" s="39"/>
      <c r="O25" s="35"/>
    </row>
    <row r="26" spans="1:16" x14ac:dyDescent="0.35">
      <c r="A26" s="34"/>
      <c r="B26" s="39"/>
      <c r="C26" s="48" t="s">
        <v>976</v>
      </c>
      <c r="D26" s="55"/>
      <c r="E26" s="39"/>
      <c r="F26" s="39"/>
      <c r="G26" s="54" t="str">
        <f>IFERROR(IF($C$81="x","",IF($C$80="x","",
IF(VLOOKUP($B$7,Underlagsinformation!$B$1:$N$600,MATCH("Såld prod.spec värme:",Underlagsinformation!$B$1:$N$1,0),FALSE)&lt;&gt;"",
CONCATENATE(ROUND(VLOOKUP($B$7,Underlagsinformation!$B$1:$N$600,MATCH("Såld prod.spec värme:",Underlagsinformation!$B$1:$N$1,0),FALSE),0)," GWh"),""))),"")</f>
        <v/>
      </c>
      <c r="H26" s="48"/>
      <c r="I26" s="39"/>
      <c r="J26" s="39"/>
      <c r="K26" s="39"/>
      <c r="L26" s="39"/>
      <c r="M26" s="39"/>
      <c r="N26" s="39"/>
      <c r="O26" s="35"/>
    </row>
    <row r="27" spans="1:16" x14ac:dyDescent="0.35">
      <c r="A27" s="34"/>
      <c r="B27" s="39"/>
      <c r="C27" s="56"/>
      <c r="D27" s="56"/>
      <c r="E27" s="39"/>
      <c r="F27" s="39"/>
      <c r="G27" s="57"/>
      <c r="H27" s="48"/>
      <c r="I27" s="46"/>
      <c r="J27" s="46"/>
      <c r="K27" s="39"/>
      <c r="L27" s="39"/>
      <c r="M27" s="39"/>
      <c r="N27" s="39"/>
      <c r="O27" s="35"/>
    </row>
    <row r="28" spans="1:16" x14ac:dyDescent="0.35">
      <c r="A28" s="34"/>
      <c r="B28" s="39"/>
      <c r="C28" s="209" t="s">
        <v>977</v>
      </c>
      <c r="D28" s="209"/>
      <c r="E28" s="39"/>
      <c r="F28" s="39"/>
      <c r="G28" s="54" t="str">
        <f>IFERROR(IF($C$81="x","",IF($C$80="x","",
IF(VLOOKUP($B$7,Underlagsinformation!$B$1:$N$600,MATCH("Elproduktion",Underlagsinformation!$B$1:$N$1,0),FALSE)="","",
CONCATENATE(ROUND(VLOOKUP($B$7,Underlagsinformation!$B$1:$N$600,MATCH("Elproduktion",Underlagsinformation!$B$1:$N$1,0),FALSE),1)," GWh")))),"")</f>
        <v/>
      </c>
      <c r="H28" s="48"/>
      <c r="I28" s="46"/>
      <c r="J28" s="46"/>
      <c r="K28" s="39"/>
      <c r="L28" s="39"/>
      <c r="M28" s="39"/>
      <c r="N28" s="39"/>
      <c r="O28" s="35"/>
    </row>
    <row r="29" spans="1:16" x14ac:dyDescent="0.35">
      <c r="A29" s="34"/>
      <c r="B29" s="39"/>
      <c r="C29" s="48" t="s">
        <v>978</v>
      </c>
      <c r="D29" s="58"/>
      <c r="E29" s="59"/>
      <c r="F29" s="59"/>
      <c r="G29" s="60" t="str">
        <f>IFERROR(IF($C$81="x","",IF($C$80="x","",
IF(VLOOKUP($B$7,Underlagsinformation!$B$1:$Q$501,MATCH("Andel av bränsle i kvv som allokerats till värme, exklusive rökgaskondensering och hjälpel",Underlagsinformation!$B$1:$S$1,0),FALSE)="","",
(ROUND(VLOOKUP($B$7,Underlagsinformation!$B$1:$Q$600,MATCH("Andel av bränsle i kvv som allokerats till värme, exklusive rökgaskondensering och hjälpel",Underlagsinformation!$B$1:$S$1,0),FALSE),2))))),"")</f>
        <v/>
      </c>
      <c r="H29" s="48"/>
      <c r="I29" s="39"/>
      <c r="J29" s="39"/>
      <c r="K29" s="39"/>
      <c r="L29" s="61"/>
      <c r="M29" s="61"/>
      <c r="N29" s="39"/>
      <c r="O29" s="35"/>
    </row>
    <row r="30" spans="1:16" x14ac:dyDescent="0.35">
      <c r="A30" s="34"/>
      <c r="B30" s="39"/>
      <c r="C30" s="48"/>
      <c r="D30" s="58"/>
      <c r="E30" s="59"/>
      <c r="F30" s="59"/>
      <c r="G30" s="49"/>
      <c r="H30" s="48"/>
      <c r="I30" s="39"/>
      <c r="J30" s="39"/>
      <c r="K30" s="39"/>
      <c r="L30" s="61"/>
      <c r="M30" s="61"/>
      <c r="N30" s="39"/>
      <c r="O30" s="35"/>
    </row>
    <row r="31" spans="1:16" x14ac:dyDescent="0.35">
      <c r="A31" s="34"/>
      <c r="B31" s="39"/>
      <c r="C31" s="44" t="s">
        <v>979</v>
      </c>
      <c r="D31" s="48"/>
      <c r="E31" s="39"/>
      <c r="F31" s="39"/>
      <c r="G31" s="54" t="str">
        <f>IFERROR(IF($C$81="x","",IF($C$80="x","Se länk",CONCATENATE(ROUND(VLOOKUP($B$7,Totalt!$B$1:$BY$571,MATCH("Totalt tillförd energi:",Totalt!$B$1:$CH$1,0),FALSE),IF(VLOOKUP($B$7,Totalt!$B$1:$BY$571,MATCH("Totalt tillförd energi:",Totalt!$B$1:$CH$1,0),FALSE)&lt;100,1,0))," GWh"))),"")</f>
        <v/>
      </c>
      <c r="H31" s="48"/>
      <c r="I31" s="39"/>
      <c r="J31" s="39"/>
      <c r="K31" s="39"/>
      <c r="L31" s="39"/>
      <c r="M31" s="39"/>
      <c r="N31" s="39"/>
      <c r="O31" s="35"/>
    </row>
    <row r="32" spans="1:16" x14ac:dyDescent="0.35">
      <c r="A32" s="34"/>
      <c r="B32" s="39"/>
      <c r="C32" s="56" t="s">
        <v>980</v>
      </c>
      <c r="D32" s="62"/>
      <c r="E32" s="39"/>
      <c r="F32" s="39"/>
      <c r="G32" s="54" t="str">
        <f>IFERROR(IF($C$81="x","",IF($C$80="x","",
CONCATENATE(ROUND(VLOOKUP($B$7,Totalt!$B$1:$BY$571,MATCH("Total el",Totalt!$B$1:$CH$1,0),FALSE),1)," GWh"))),"")</f>
        <v/>
      </c>
      <c r="H32" s="48"/>
      <c r="I32" s="39"/>
      <c r="J32" s="39"/>
      <c r="K32" s="39"/>
      <c r="L32" s="39"/>
      <c r="M32" s="39"/>
      <c r="N32" s="39"/>
      <c r="O32" s="35"/>
    </row>
    <row r="33" spans="1:15" x14ac:dyDescent="0.35">
      <c r="A33" s="34"/>
      <c r="B33" s="39"/>
      <c r="C33" s="39"/>
      <c r="D33" s="62"/>
      <c r="E33" s="39"/>
      <c r="F33" s="39"/>
      <c r="G33" s="39"/>
      <c r="H33" s="39"/>
      <c r="I33" s="39"/>
      <c r="J33" s="39"/>
      <c r="K33" s="39"/>
      <c r="L33" s="39"/>
      <c r="M33" s="39"/>
      <c r="N33" s="39"/>
      <c r="O33" s="35"/>
    </row>
    <row r="34" spans="1:15" x14ac:dyDescent="0.35">
      <c r="A34" s="34"/>
      <c r="B34" s="39"/>
      <c r="C34" s="48" t="s">
        <v>981</v>
      </c>
      <c r="D34" s="55"/>
      <c r="E34" s="39"/>
      <c r="F34" s="48"/>
      <c r="G34" s="210" t="str">
        <f>IFERROR(IF($C$81="x","",IF($C$80="x","",'Underlag till diagram'!$B$17)),"")</f>
        <v/>
      </c>
      <c r="H34" s="210"/>
      <c r="I34" s="210"/>
      <c r="J34" s="210"/>
      <c r="K34" s="210"/>
      <c r="L34" s="39"/>
      <c r="M34" s="39"/>
      <c r="N34" s="39"/>
      <c r="O34" s="35"/>
    </row>
    <row r="35" spans="1:15" ht="3" customHeight="1" x14ac:dyDescent="0.35">
      <c r="A35" s="34"/>
      <c r="B35" s="39"/>
      <c r="C35" s="39"/>
      <c r="D35" s="55"/>
      <c r="E35" s="39"/>
      <c r="F35" s="48"/>
      <c r="G35" s="63"/>
      <c r="H35" s="48"/>
      <c r="I35" s="48"/>
      <c r="J35" s="48"/>
      <c r="K35" s="48"/>
      <c r="L35" s="39"/>
      <c r="M35" s="39"/>
      <c r="N35" s="39"/>
      <c r="O35" s="35"/>
    </row>
    <row r="36" spans="1:15" ht="16" x14ac:dyDescent="0.4">
      <c r="A36" s="34"/>
      <c r="B36" s="39"/>
      <c r="C36" s="48" t="s">
        <v>982</v>
      </c>
      <c r="D36" s="55"/>
      <c r="E36" s="39"/>
      <c r="F36" s="48"/>
      <c r="G36" s="54" t="str">
        <f>IFERROR(IF($C$81="x","",IF($C$80="x","",
CONCATENATE(ROUND(VLOOKUP($B$7,Miljö!$B$1:$K$600,MATCH("Koldioxidekvivalenter energiomvandling (g/kwh)",Miljö!$B$1:$K$1,0),FALSE),1)," g CO2 ekv/kWh"))),"")</f>
        <v/>
      </c>
      <c r="H36" s="48"/>
      <c r="I36" s="48"/>
      <c r="J36" s="48"/>
      <c r="K36" s="48"/>
      <c r="L36" s="39"/>
      <c r="M36" s="39"/>
      <c r="N36" s="39"/>
      <c r="O36" s="35"/>
    </row>
    <row r="37" spans="1:15" x14ac:dyDescent="0.35">
      <c r="A37" s="34"/>
      <c r="B37" s="39"/>
      <c r="C37" s="48" t="s">
        <v>983</v>
      </c>
      <c r="D37" s="55"/>
      <c r="E37" s="39"/>
      <c r="F37" s="48"/>
      <c r="G37" s="60" t="str">
        <f>IFERROR(IF($C$81="x","",IF($C$80="x","",ROUND(VLOOKUP($B$7,Miljö!$B$1:$K$600,MATCH("Fossilandel för ursprungspecificerad el ()",Miljö!$B$1:$K$1,0),FALSE),2))),"")</f>
        <v/>
      </c>
      <c r="H37" s="48"/>
      <c r="I37" s="48"/>
      <c r="J37" s="48"/>
      <c r="K37" s="48"/>
      <c r="L37" s="39"/>
      <c r="M37" s="39"/>
      <c r="N37" s="39"/>
      <c r="O37" s="35"/>
    </row>
    <row r="38" spans="1:15" x14ac:dyDescent="0.35">
      <c r="A38" s="34"/>
      <c r="B38" s="39"/>
      <c r="C38" s="48" t="s">
        <v>984</v>
      </c>
      <c r="D38" s="55"/>
      <c r="E38" s="39"/>
      <c r="F38" s="48"/>
      <c r="G38" s="64" t="str">
        <f>IFERROR(IF($C$81="x","",IF($C$80="x","",ROUND(VLOOKUP($B$7,Miljö!$B$1:$K$600,MATCH("Primärenergifaktor ()",Miljö!$B$1:$K$1,0),FALSE),1))),"")</f>
        <v/>
      </c>
      <c r="H38" s="48"/>
      <c r="I38" s="48"/>
      <c r="J38" s="48"/>
      <c r="K38" s="48"/>
      <c r="L38" s="39"/>
      <c r="M38" s="39"/>
      <c r="N38" s="39"/>
      <c r="O38" s="35"/>
    </row>
    <row r="39" spans="1:15" x14ac:dyDescent="0.35">
      <c r="A39" s="34"/>
      <c r="B39" s="39"/>
      <c r="C39" s="39"/>
      <c r="D39" s="39"/>
      <c r="E39" s="39"/>
      <c r="F39" s="48"/>
      <c r="G39" s="48"/>
      <c r="H39" s="48"/>
      <c r="I39" s="48"/>
      <c r="J39" s="48"/>
      <c r="K39" s="48"/>
      <c r="L39" s="39"/>
      <c r="M39" s="39"/>
      <c r="N39" s="39"/>
      <c r="O39" s="35"/>
    </row>
    <row r="40" spans="1:15" x14ac:dyDescent="0.35">
      <c r="A40" s="34"/>
      <c r="B40" s="39"/>
      <c r="C40" s="56" t="s">
        <v>985</v>
      </c>
      <c r="D40" s="39"/>
      <c r="E40" s="39"/>
      <c r="F40" s="39"/>
      <c r="G40" s="211" t="str">
        <f>IFERROR(IF($C$81="x","",IF($C$80="x","",VLOOKUP($B$7,Underlagsinformation!$B$1:$M$600,MATCH("Allokeringsmetod vid kraftvärme",Underlagsinformation!$B$1:$N$1,0),FALSE))),"")</f>
        <v/>
      </c>
      <c r="H40" s="212"/>
      <c r="I40" s="212"/>
      <c r="J40" s="212"/>
      <c r="K40" s="212"/>
      <c r="L40" s="212"/>
      <c r="M40" s="39"/>
      <c r="N40" s="39"/>
      <c r="O40" s="36"/>
    </row>
    <row r="41" spans="1:15" ht="32.25" customHeight="1" x14ac:dyDescent="0.35">
      <c r="A41" s="34"/>
      <c r="B41" s="39"/>
      <c r="C41" s="48" t="s">
        <v>986</v>
      </c>
      <c r="D41" s="65"/>
      <c r="E41" s="65"/>
      <c r="F41" s="39"/>
      <c r="G41" s="213" t="str">
        <f>IFERROR(IF($C$81="x","",IF($C$82="x",VLOOKUP($B$7,Underlagsinformation!$B$1:$M$487,2,FALSE),"För mer information, kontakta företaget")),"")</f>
        <v/>
      </c>
      <c r="H41" s="213"/>
      <c r="I41" s="213"/>
      <c r="J41" s="213"/>
      <c r="K41" s="213"/>
      <c r="L41" s="213"/>
      <c r="M41" s="39"/>
      <c r="N41" s="39"/>
      <c r="O41" s="36"/>
    </row>
    <row r="42" spans="1:15" x14ac:dyDescent="0.35">
      <c r="A42" s="34"/>
      <c r="B42" s="39"/>
      <c r="C42" s="39"/>
      <c r="D42" s="65"/>
      <c r="E42" s="65"/>
      <c r="F42" s="39"/>
      <c r="G42" s="66"/>
      <c r="H42" s="66"/>
      <c r="I42" s="66"/>
      <c r="J42" s="66"/>
      <c r="K42" s="66"/>
      <c r="L42" s="66"/>
      <c r="M42" s="39"/>
      <c r="N42" s="39"/>
      <c r="O42" s="36"/>
    </row>
    <row r="43" spans="1:15" x14ac:dyDescent="0.35">
      <c r="A43" s="34"/>
      <c r="B43" s="39"/>
      <c r="C43" s="48" t="s">
        <v>1152</v>
      </c>
      <c r="D43" s="39"/>
      <c r="E43" s="39"/>
      <c r="F43" s="39"/>
      <c r="G43" s="194">
        <v>2</v>
      </c>
      <c r="H43" s="39"/>
      <c r="I43" s="39"/>
      <c r="J43" s="39"/>
      <c r="K43" s="39"/>
      <c r="L43" s="39"/>
      <c r="M43" s="67"/>
      <c r="N43" s="39"/>
      <c r="O43" s="35"/>
    </row>
    <row r="44" spans="1:15" ht="20" x14ac:dyDescent="0.4">
      <c r="A44" s="34"/>
      <c r="B44" s="39"/>
      <c r="C44" s="45"/>
      <c r="D44" s="39"/>
      <c r="E44" s="68"/>
      <c r="F44" s="39"/>
      <c r="G44" s="39"/>
      <c r="H44" s="39"/>
      <c r="I44" s="39"/>
      <c r="J44" s="39"/>
      <c r="K44" s="39"/>
      <c r="L44" s="39"/>
      <c r="M44" s="67"/>
      <c r="N44" s="39"/>
      <c r="O44" s="35"/>
    </row>
    <row r="45" spans="1:15" x14ac:dyDescent="0.35">
      <c r="A45" s="34"/>
      <c r="B45" s="39"/>
      <c r="C45" s="39"/>
      <c r="D45" s="39"/>
      <c r="E45" s="39"/>
      <c r="F45" s="39"/>
      <c r="G45" s="39"/>
      <c r="H45" s="39"/>
      <c r="I45" s="39"/>
      <c r="J45" s="39"/>
      <c r="K45" s="39"/>
      <c r="L45" s="39"/>
      <c r="M45" s="39"/>
      <c r="N45" s="39"/>
      <c r="O45" s="35"/>
    </row>
    <row r="46" spans="1:15" ht="15.5" x14ac:dyDescent="0.35">
      <c r="A46" s="34"/>
      <c r="B46" s="39"/>
      <c r="C46" s="69"/>
      <c r="D46" s="69"/>
      <c r="E46" s="69"/>
      <c r="F46" s="69"/>
      <c r="G46" s="69"/>
      <c r="H46" s="39"/>
      <c r="I46" s="39"/>
      <c r="J46" s="39"/>
      <c r="K46" s="70"/>
      <c r="L46" s="39"/>
      <c r="M46" s="39"/>
      <c r="N46" s="39"/>
      <c r="O46" s="35"/>
    </row>
    <row r="47" spans="1:15" x14ac:dyDescent="0.35">
      <c r="A47" s="34"/>
      <c r="B47" s="39"/>
      <c r="C47" s="69"/>
      <c r="D47" s="69"/>
      <c r="E47" s="69"/>
      <c r="F47" s="69"/>
      <c r="G47" s="69"/>
      <c r="H47" s="39"/>
      <c r="I47" s="39"/>
      <c r="J47" s="44" t="s">
        <v>987</v>
      </c>
      <c r="K47" s="44"/>
      <c r="L47" s="44"/>
      <c r="M47" s="39"/>
      <c r="N47" s="71"/>
      <c r="O47" s="35"/>
    </row>
    <row r="48" spans="1:15" ht="15.5" x14ac:dyDescent="0.35">
      <c r="A48" s="34"/>
      <c r="B48" s="39"/>
      <c r="C48" s="69"/>
      <c r="D48" s="69"/>
      <c r="E48" s="69"/>
      <c r="F48" s="69"/>
      <c r="G48" s="69"/>
      <c r="H48" s="39"/>
      <c r="I48" s="39"/>
      <c r="J48" s="39"/>
      <c r="K48" s="70"/>
      <c r="L48" s="39"/>
      <c r="M48" s="39"/>
      <c r="N48" s="71"/>
    </row>
    <row r="49" spans="1:14" ht="30" customHeight="1" x14ac:dyDescent="0.35">
      <c r="A49" s="34"/>
      <c r="B49" s="39"/>
      <c r="C49" s="69"/>
      <c r="D49" s="69"/>
      <c r="E49" s="69"/>
      <c r="F49" s="69"/>
      <c r="G49" s="69"/>
      <c r="H49" s="39"/>
      <c r="I49" s="39"/>
      <c r="J49" s="200" t="str">
        <f>'Underlag till diagram'!X46</f>
        <v>Återvunnen energi:</v>
      </c>
      <c r="K49" s="200"/>
      <c r="L49" s="200"/>
      <c r="M49" s="72" t="str">
        <f>'Underlag till diagram'!Y46</f>
        <v>ja</v>
      </c>
      <c r="N49" s="73" t="str">
        <f>'Underlag till diagram'!AA46</f>
        <v/>
      </c>
    </row>
    <row r="50" spans="1:14" ht="30" customHeight="1" x14ac:dyDescent="0.35">
      <c r="A50" s="34"/>
      <c r="B50" s="39"/>
      <c r="C50" s="69"/>
      <c r="D50" s="69"/>
      <c r="E50" s="69"/>
      <c r="F50" s="69"/>
      <c r="G50" s="69"/>
      <c r="H50" s="39"/>
      <c r="I50" s="39"/>
      <c r="J50" s="200" t="str">
        <f>'Underlag till diagram'!X47</f>
        <v/>
      </c>
      <c r="K50" s="200"/>
      <c r="L50" s="200"/>
      <c r="M50" s="72" t="str">
        <f>'Underlag till diagram'!AA47</f>
        <v/>
      </c>
      <c r="N50" s="73" t="str">
        <f>'Underlag till diagram'!AA47</f>
        <v/>
      </c>
    </row>
    <row r="51" spans="1:14" ht="30" customHeight="1" x14ac:dyDescent="0.35">
      <c r="A51" s="34"/>
      <c r="B51" s="39"/>
      <c r="C51" s="69"/>
      <c r="D51" s="69"/>
      <c r="E51" s="69"/>
      <c r="F51" s="69"/>
      <c r="G51" s="69"/>
      <c r="H51" s="39"/>
      <c r="I51" s="39"/>
      <c r="J51" s="200" t="str">
        <f>'Underlag till diagram'!X48</f>
        <v/>
      </c>
      <c r="K51" s="200"/>
      <c r="L51" s="200"/>
      <c r="M51" s="72" t="str">
        <f>'Underlag till diagram'!AA48</f>
        <v/>
      </c>
      <c r="N51" s="73" t="str">
        <f>'Underlag till diagram'!AA48</f>
        <v/>
      </c>
    </row>
    <row r="52" spans="1:14" ht="30" customHeight="1" x14ac:dyDescent="0.35">
      <c r="A52" s="34"/>
      <c r="B52" s="39"/>
      <c r="C52" s="69"/>
      <c r="D52" s="69"/>
      <c r="E52" s="69"/>
      <c r="F52" s="69"/>
      <c r="G52" s="69"/>
      <c r="H52" s="39"/>
      <c r="I52" s="39"/>
      <c r="J52" s="200" t="str">
        <f>'Underlag till diagram'!X49</f>
        <v/>
      </c>
      <c r="K52" s="200"/>
      <c r="L52" s="200"/>
      <c r="M52" s="72" t="str">
        <f>'Underlag till diagram'!AA49</f>
        <v/>
      </c>
      <c r="N52" s="73" t="str">
        <f>'Underlag till diagram'!AA49</f>
        <v/>
      </c>
    </row>
    <row r="53" spans="1:14" ht="30" customHeight="1" x14ac:dyDescent="0.35">
      <c r="A53" s="34"/>
      <c r="B53" s="39"/>
      <c r="C53" s="69"/>
      <c r="D53" s="69"/>
      <c r="E53" s="69"/>
      <c r="F53" s="69"/>
      <c r="G53" s="69"/>
      <c r="H53" s="39"/>
      <c r="I53" s="39"/>
      <c r="J53" s="200" t="str">
        <f>'Underlag till diagram'!X50</f>
        <v/>
      </c>
      <c r="K53" s="200"/>
      <c r="L53" s="200"/>
      <c r="M53" s="72" t="str">
        <f>'Underlag till diagram'!AA50</f>
        <v/>
      </c>
      <c r="N53" s="73" t="str">
        <f>'Underlag till diagram'!AA50</f>
        <v/>
      </c>
    </row>
    <row r="54" spans="1:14" ht="30" customHeight="1" x14ac:dyDescent="0.35">
      <c r="A54" s="34"/>
      <c r="B54" s="39"/>
      <c r="C54" s="69"/>
      <c r="D54" s="69"/>
      <c r="E54" s="69"/>
      <c r="F54" s="69"/>
      <c r="G54" s="69"/>
      <c r="H54" s="39"/>
      <c r="I54" s="39"/>
      <c r="J54" s="200" t="str">
        <f>'Underlag till diagram'!X51</f>
        <v/>
      </c>
      <c r="K54" s="200"/>
      <c r="L54" s="200"/>
      <c r="M54" s="72" t="str">
        <f>'Underlag till diagram'!AA51</f>
        <v/>
      </c>
      <c r="N54" s="73" t="str">
        <f>'Underlag till diagram'!AA51</f>
        <v/>
      </c>
    </row>
    <row r="55" spans="1:14" ht="30" customHeight="1" x14ac:dyDescent="0.35">
      <c r="A55" s="34"/>
      <c r="B55" s="39"/>
      <c r="C55" s="69"/>
      <c r="D55" s="69"/>
      <c r="E55" s="69"/>
      <c r="F55" s="69"/>
      <c r="G55" s="69"/>
      <c r="H55" s="39"/>
      <c r="I55" s="39"/>
      <c r="J55" s="200" t="str">
        <f>'Underlag till diagram'!X52</f>
        <v/>
      </c>
      <c r="K55" s="200"/>
      <c r="L55" s="200"/>
      <c r="M55" s="74" t="str">
        <f>'Underlag till diagram'!AA52</f>
        <v/>
      </c>
      <c r="N55" s="73" t="str">
        <f>'Underlag till diagram'!AA52</f>
        <v/>
      </c>
    </row>
    <row r="56" spans="1:14" ht="30" customHeight="1" x14ac:dyDescent="0.35">
      <c r="A56" s="34"/>
      <c r="B56" s="39"/>
      <c r="C56" s="69"/>
      <c r="D56" s="69"/>
      <c r="E56" s="69"/>
      <c r="F56" s="69"/>
      <c r="G56" s="69"/>
      <c r="H56" s="39"/>
      <c r="I56" s="39"/>
      <c r="J56" s="200" t="str">
        <f>'Underlag till diagram'!X53</f>
        <v/>
      </c>
      <c r="K56" s="200"/>
      <c r="L56" s="200"/>
      <c r="M56" s="72" t="str">
        <f>'Underlag till diagram'!AA53</f>
        <v/>
      </c>
      <c r="N56" s="73" t="str">
        <f>'Underlag till diagram'!AA53</f>
        <v/>
      </c>
    </row>
    <row r="57" spans="1:14" ht="30" customHeight="1" x14ac:dyDescent="0.35">
      <c r="A57" s="34"/>
      <c r="B57" s="39"/>
      <c r="C57" s="69"/>
      <c r="D57" s="69"/>
      <c r="E57" s="69"/>
      <c r="F57" s="69"/>
      <c r="G57" s="69"/>
      <c r="H57" s="39"/>
      <c r="I57" s="39"/>
      <c r="J57" s="200" t="str">
        <f>'Underlag till diagram'!X54</f>
        <v/>
      </c>
      <c r="K57" s="200"/>
      <c r="L57" s="200"/>
      <c r="M57" s="72" t="str">
        <f>'Underlag till diagram'!AA54</f>
        <v/>
      </c>
      <c r="N57" s="73" t="str">
        <f>'Underlag till diagram'!AA54</f>
        <v/>
      </c>
    </row>
    <row r="58" spans="1:14" ht="30" customHeight="1" x14ac:dyDescent="0.35">
      <c r="A58" s="34"/>
      <c r="B58" s="39"/>
      <c r="C58" s="69"/>
      <c r="D58" s="69"/>
      <c r="E58" s="69"/>
      <c r="F58" s="69"/>
      <c r="G58" s="69"/>
      <c r="H58" s="39"/>
      <c r="I58" s="39"/>
      <c r="J58" s="200" t="str">
        <f>'Underlag till diagram'!X55</f>
        <v/>
      </c>
      <c r="K58" s="200"/>
      <c r="L58" s="200"/>
      <c r="M58" s="72" t="str">
        <f>'Underlag till diagram'!AA55</f>
        <v/>
      </c>
      <c r="N58" s="73" t="str">
        <f>'Underlag till diagram'!AA55</f>
        <v/>
      </c>
    </row>
    <row r="59" spans="1:14" ht="30" customHeight="1" x14ac:dyDescent="0.35">
      <c r="A59" s="34"/>
      <c r="B59" s="39"/>
      <c r="C59" s="69"/>
      <c r="D59" s="69"/>
      <c r="E59" s="69"/>
      <c r="F59" s="69"/>
      <c r="G59" s="69"/>
      <c r="H59" s="39"/>
      <c r="I59" s="39"/>
      <c r="J59" s="200" t="str">
        <f>'Underlag till diagram'!X56</f>
        <v/>
      </c>
      <c r="K59" s="200"/>
      <c r="L59" s="200"/>
      <c r="M59" s="72" t="str">
        <f>'Underlag till diagram'!AA56</f>
        <v/>
      </c>
      <c r="N59" s="73" t="str">
        <f>'Underlag till diagram'!AA56</f>
        <v/>
      </c>
    </row>
    <row r="60" spans="1:14" ht="30" customHeight="1" x14ac:dyDescent="0.35">
      <c r="A60" s="34"/>
      <c r="B60" s="39"/>
      <c r="C60" s="69"/>
      <c r="D60" s="69"/>
      <c r="E60" s="69"/>
      <c r="F60" s="69"/>
      <c r="G60" s="69"/>
      <c r="H60" s="39"/>
      <c r="I60" s="39"/>
      <c r="J60" s="200" t="str">
        <f>'Underlag till diagram'!X57</f>
        <v/>
      </c>
      <c r="K60" s="200"/>
      <c r="L60" s="200"/>
      <c r="M60" s="72" t="str">
        <f>'Underlag till diagram'!AA57</f>
        <v/>
      </c>
      <c r="N60" s="73" t="str">
        <f>'Underlag till diagram'!AA57</f>
        <v/>
      </c>
    </row>
    <row r="61" spans="1:14" ht="30" customHeight="1" x14ac:dyDescent="0.35">
      <c r="A61" s="34"/>
      <c r="B61" s="39"/>
      <c r="C61" s="69"/>
      <c r="D61" s="69"/>
      <c r="E61" s="69"/>
      <c r="F61" s="69"/>
      <c r="G61" s="69"/>
      <c r="H61" s="39"/>
      <c r="I61" s="39"/>
      <c r="J61" s="200" t="str">
        <f>'Underlag till diagram'!X58</f>
        <v/>
      </c>
      <c r="K61" s="200"/>
      <c r="L61" s="200"/>
      <c r="M61" s="72" t="str">
        <f>'Underlag till diagram'!AA58</f>
        <v/>
      </c>
      <c r="N61" s="73" t="str">
        <f>'Underlag till diagram'!AA58</f>
        <v/>
      </c>
    </row>
    <row r="62" spans="1:14" ht="30" customHeight="1" x14ac:dyDescent="0.35">
      <c r="A62" s="34"/>
      <c r="B62" s="39"/>
      <c r="C62" s="69"/>
      <c r="D62" s="69"/>
      <c r="E62" s="69"/>
      <c r="F62" s="69"/>
      <c r="G62" s="69"/>
      <c r="H62" s="39"/>
      <c r="I62" s="39"/>
      <c r="J62" s="200" t="str">
        <f>'Underlag till diagram'!X59</f>
        <v/>
      </c>
      <c r="K62" s="200"/>
      <c r="L62" s="200"/>
      <c r="M62" s="72" t="str">
        <f>'Underlag till diagram'!AA59</f>
        <v/>
      </c>
      <c r="N62" s="73" t="str">
        <f>'Underlag till diagram'!AA59</f>
        <v/>
      </c>
    </row>
    <row r="63" spans="1:14" ht="30" customHeight="1" x14ac:dyDescent="0.35">
      <c r="A63" s="34"/>
      <c r="B63" s="39"/>
      <c r="C63" s="69"/>
      <c r="D63" s="69"/>
      <c r="E63" s="69"/>
      <c r="F63" s="69"/>
      <c r="G63" s="69"/>
      <c r="H63" s="39"/>
      <c r="I63" s="39"/>
      <c r="J63" s="200" t="str">
        <f>'Underlag till diagram'!X60</f>
        <v/>
      </c>
      <c r="K63" s="200"/>
      <c r="L63" s="200"/>
      <c r="M63" s="72" t="str">
        <f>'Underlag till diagram'!AA60</f>
        <v/>
      </c>
      <c r="N63" s="73" t="str">
        <f>'Underlag till diagram'!AA60</f>
        <v/>
      </c>
    </row>
    <row r="64" spans="1:14" ht="30" customHeight="1" x14ac:dyDescent="0.35">
      <c r="A64" s="34"/>
      <c r="B64" s="39"/>
      <c r="C64" s="69"/>
      <c r="D64" s="69"/>
      <c r="E64" s="69"/>
      <c r="F64" s="69"/>
      <c r="G64" s="69"/>
      <c r="H64" s="39"/>
      <c r="I64" s="39"/>
      <c r="J64" s="200" t="str">
        <f>'Underlag till diagram'!X61</f>
        <v/>
      </c>
      <c r="K64" s="200"/>
      <c r="L64" s="200"/>
      <c r="M64" s="72" t="str">
        <f>'Underlag till diagram'!AA61</f>
        <v/>
      </c>
      <c r="N64" s="73" t="str">
        <f>'Underlag till diagram'!AA61</f>
        <v/>
      </c>
    </row>
    <row r="65" spans="1:17" ht="30" customHeight="1" x14ac:dyDescent="0.35">
      <c r="A65" s="34"/>
      <c r="B65" s="39"/>
      <c r="C65" s="69"/>
      <c r="D65" s="69"/>
      <c r="E65" s="69"/>
      <c r="F65" s="69"/>
      <c r="G65" s="69"/>
      <c r="H65" s="39"/>
      <c r="I65" s="39"/>
      <c r="J65" s="200" t="str">
        <f>'Underlag till diagram'!X62</f>
        <v/>
      </c>
      <c r="K65" s="200"/>
      <c r="L65" s="200"/>
      <c r="M65" s="72" t="str">
        <f>'Underlag till diagram'!AA62</f>
        <v/>
      </c>
      <c r="N65" s="73" t="str">
        <f>'Underlag till diagram'!AA62</f>
        <v/>
      </c>
      <c r="Q65" s="193"/>
    </row>
    <row r="66" spans="1:17" ht="30" customHeight="1" x14ac:dyDescent="0.35">
      <c r="A66" s="34"/>
      <c r="B66" s="39"/>
      <c r="C66" s="69"/>
      <c r="D66" s="69"/>
      <c r="E66" s="69"/>
      <c r="F66" s="69"/>
      <c r="G66" s="69"/>
      <c r="H66" s="39"/>
      <c r="I66" s="39"/>
      <c r="J66" s="200" t="str">
        <f>'Underlag till diagram'!X63</f>
        <v/>
      </c>
      <c r="K66" s="200"/>
      <c r="L66" s="200"/>
      <c r="M66" s="72" t="str">
        <f>'Underlag till diagram'!AA63</f>
        <v/>
      </c>
      <c r="N66" s="73" t="str">
        <f>'Underlag till diagram'!AA63</f>
        <v/>
      </c>
    </row>
    <row r="67" spans="1:17" ht="30" customHeight="1" x14ac:dyDescent="0.35">
      <c r="A67" s="34"/>
      <c r="B67" s="39"/>
      <c r="C67" s="69"/>
      <c r="D67" s="69"/>
      <c r="E67" s="69"/>
      <c r="F67" s="69"/>
      <c r="G67" s="69"/>
      <c r="H67" s="39"/>
      <c r="I67" s="39"/>
      <c r="J67" s="200" t="str">
        <f>'Underlag till diagram'!X64</f>
        <v/>
      </c>
      <c r="K67" s="200"/>
      <c r="L67" s="200"/>
      <c r="M67" s="72" t="str">
        <f>'Underlag till diagram'!AA64</f>
        <v/>
      </c>
      <c r="N67" s="73" t="str">
        <f>'Underlag till diagram'!AA64</f>
        <v/>
      </c>
    </row>
    <row r="68" spans="1:17" ht="30" customHeight="1" x14ac:dyDescent="0.35">
      <c r="A68" s="34"/>
      <c r="B68" s="39"/>
      <c r="C68" s="69"/>
      <c r="D68" s="69"/>
      <c r="E68" s="69"/>
      <c r="F68" s="69"/>
      <c r="G68" s="69"/>
      <c r="H68" s="39"/>
      <c r="I68" s="39"/>
      <c r="J68" s="200" t="str">
        <f>'Underlag till diagram'!X65</f>
        <v/>
      </c>
      <c r="K68" s="200"/>
      <c r="L68" s="200"/>
      <c r="M68" s="72" t="str">
        <f>'Underlag till diagram'!AA65</f>
        <v/>
      </c>
      <c r="N68" s="73" t="str">
        <f>'Underlag till diagram'!AA65</f>
        <v/>
      </c>
    </row>
    <row r="69" spans="1:17" ht="30" customHeight="1" x14ac:dyDescent="0.35">
      <c r="A69" s="34"/>
      <c r="B69" s="39"/>
      <c r="C69" s="69"/>
      <c r="D69" s="69"/>
      <c r="E69" s="69"/>
      <c r="F69" s="69"/>
      <c r="G69" s="69"/>
      <c r="H69" s="39"/>
      <c r="I69" s="39"/>
      <c r="J69" s="200" t="str">
        <f>'Underlag till diagram'!X66</f>
        <v/>
      </c>
      <c r="K69" s="200"/>
      <c r="L69" s="200"/>
      <c r="M69" s="72" t="str">
        <f>'Underlag till diagram'!AA66</f>
        <v/>
      </c>
      <c r="N69" s="73" t="str">
        <f>'Underlag till diagram'!AA66</f>
        <v/>
      </c>
    </row>
    <row r="70" spans="1:17" ht="30" customHeight="1" x14ac:dyDescent="0.35">
      <c r="A70" s="34"/>
      <c r="B70" s="46"/>
      <c r="C70" s="69"/>
      <c r="D70" s="69"/>
      <c r="E70" s="69"/>
      <c r="F70" s="69"/>
      <c r="G70" s="69"/>
      <c r="H70" s="46"/>
      <c r="I70" s="46"/>
      <c r="J70" s="200" t="str">
        <f>'Underlag till diagram'!X67</f>
        <v/>
      </c>
      <c r="K70" s="200"/>
      <c r="L70" s="200"/>
      <c r="M70" s="72" t="str">
        <f>'Underlag till diagram'!AA67</f>
        <v/>
      </c>
      <c r="N70" s="73" t="str">
        <f>'Underlag till diagram'!AA67</f>
        <v/>
      </c>
    </row>
    <row r="71" spans="1:17" ht="30" customHeight="1" x14ac:dyDescent="0.35">
      <c r="A71" s="34"/>
      <c r="B71" s="46"/>
      <c r="C71" s="69"/>
      <c r="D71" s="69"/>
      <c r="E71" s="69"/>
      <c r="F71" s="69"/>
      <c r="G71" s="69"/>
      <c r="H71" s="46"/>
      <c r="I71" s="46"/>
      <c r="J71" s="200" t="str">
        <f>'Underlag till diagram'!X68</f>
        <v/>
      </c>
      <c r="K71" s="200"/>
      <c r="L71" s="200"/>
      <c r="M71" s="72" t="str">
        <f>'Underlag till diagram'!AA68</f>
        <v/>
      </c>
      <c r="N71" s="73" t="str">
        <f>'Underlag till diagram'!AA68</f>
        <v/>
      </c>
    </row>
    <row r="72" spans="1:17" ht="30" customHeight="1" x14ac:dyDescent="0.35">
      <c r="A72" s="34"/>
      <c r="B72" s="46"/>
      <c r="C72" s="69"/>
      <c r="D72" s="69"/>
      <c r="E72" s="69"/>
      <c r="F72" s="69"/>
      <c r="G72" s="69"/>
      <c r="H72" s="46"/>
      <c r="I72" s="46"/>
      <c r="J72" s="200" t="str">
        <f>'Underlag till diagram'!X69</f>
        <v/>
      </c>
      <c r="K72" s="200"/>
      <c r="L72" s="200"/>
      <c r="M72" s="72" t="str">
        <f>'Underlag till diagram'!AA69</f>
        <v/>
      </c>
      <c r="N72" s="73" t="str">
        <f>'Underlag till diagram'!AA69</f>
        <v/>
      </c>
    </row>
    <row r="73" spans="1:17" ht="30" customHeight="1" x14ac:dyDescent="0.35">
      <c r="A73" s="34"/>
      <c r="B73" s="46"/>
      <c r="C73" s="69"/>
      <c r="D73" s="69"/>
      <c r="E73" s="69"/>
      <c r="F73" s="69"/>
      <c r="G73" s="69"/>
      <c r="H73" s="46"/>
      <c r="I73" s="46"/>
      <c r="J73" s="200" t="str">
        <f>'Underlag till diagram'!X70</f>
        <v/>
      </c>
      <c r="K73" s="200"/>
      <c r="L73" s="200"/>
      <c r="M73" s="72" t="str">
        <f>'Underlag till diagram'!AA70</f>
        <v/>
      </c>
      <c r="N73" s="73" t="str">
        <f>'Underlag till diagram'!AA70</f>
        <v/>
      </c>
    </row>
    <row r="74" spans="1:17" ht="30" customHeight="1" x14ac:dyDescent="0.35">
      <c r="A74" s="34"/>
      <c r="B74" s="46"/>
      <c r="C74" s="69"/>
      <c r="D74" s="69"/>
      <c r="E74" s="69"/>
      <c r="F74" s="69"/>
      <c r="G74" s="69"/>
      <c r="H74" s="46"/>
      <c r="I74" s="46"/>
      <c r="J74" s="200" t="str">
        <f>'Underlag till diagram'!X71</f>
        <v/>
      </c>
      <c r="K74" s="200"/>
      <c r="L74" s="200"/>
      <c r="M74" s="72" t="str">
        <f>'Underlag till diagram'!AA71</f>
        <v/>
      </c>
      <c r="N74" s="73" t="str">
        <f>'Underlag till diagram'!AA71</f>
        <v/>
      </c>
    </row>
    <row r="75" spans="1:17" ht="30" customHeight="1" x14ac:dyDescent="0.35">
      <c r="B75" s="46"/>
      <c r="C75" s="69"/>
      <c r="D75" s="69"/>
      <c r="E75" s="69"/>
      <c r="F75" s="69"/>
      <c r="G75" s="69"/>
      <c r="H75" s="46"/>
      <c r="I75" s="46"/>
      <c r="J75" s="200" t="str">
        <f>'Underlag till diagram'!X72</f>
        <v/>
      </c>
      <c r="K75" s="200"/>
      <c r="L75" s="200"/>
      <c r="M75" s="72" t="str">
        <f>'Underlag till diagram'!AA72</f>
        <v/>
      </c>
      <c r="N75" s="73" t="str">
        <f>'Underlag till diagram'!AA72</f>
        <v/>
      </c>
    </row>
    <row r="76" spans="1:17" ht="30" customHeight="1" x14ac:dyDescent="0.35">
      <c r="B76" s="46"/>
      <c r="C76" s="75"/>
      <c r="D76" s="75"/>
      <c r="E76" s="69"/>
      <c r="F76" s="46"/>
      <c r="G76" s="46"/>
      <c r="H76" s="46"/>
      <c r="I76" s="46"/>
      <c r="J76" s="200" t="str">
        <f>'Underlag till diagram'!X73</f>
        <v/>
      </c>
      <c r="K76" s="200"/>
      <c r="L76" s="200"/>
      <c r="M76" s="72" t="str">
        <f>'Underlag till diagram'!AA73</f>
        <v/>
      </c>
      <c r="N76" s="73" t="str">
        <f>'Underlag till diagram'!AA73</f>
        <v/>
      </c>
    </row>
    <row r="77" spans="1:17" ht="30" customHeight="1" x14ac:dyDescent="0.35">
      <c r="B77" s="46"/>
      <c r="C77" s="75"/>
      <c r="D77" s="75"/>
      <c r="E77" s="69"/>
      <c r="F77" s="46"/>
      <c r="G77" s="46"/>
      <c r="H77" s="46"/>
      <c r="I77" s="46"/>
      <c r="J77" s="200" t="str">
        <f>'Underlag till diagram'!X74</f>
        <v/>
      </c>
      <c r="K77" s="200"/>
      <c r="L77" s="200"/>
      <c r="M77" s="72" t="str">
        <f>'Underlag till diagram'!AA74</f>
        <v/>
      </c>
      <c r="N77" s="73" t="str">
        <f>'Underlag till diagram'!AA74</f>
        <v/>
      </c>
    </row>
    <row r="78" spans="1:17" ht="30" customHeight="1" x14ac:dyDescent="0.35">
      <c r="B78" s="46"/>
      <c r="C78" s="75"/>
      <c r="D78" s="75"/>
      <c r="E78" s="69"/>
      <c r="F78" s="46"/>
      <c r="G78" s="46"/>
      <c r="H78" s="46"/>
      <c r="I78" s="46"/>
      <c r="J78" s="200" t="str">
        <f>'Underlag till diagram'!X75</f>
        <v/>
      </c>
      <c r="K78" s="200"/>
      <c r="L78" s="200"/>
      <c r="M78" s="72" t="str">
        <f>'Underlag till diagram'!AA75</f>
        <v/>
      </c>
      <c r="N78" s="73" t="str">
        <f>'Underlag till diagram'!AA75</f>
        <v/>
      </c>
    </row>
    <row r="79" spans="1:17" x14ac:dyDescent="0.35">
      <c r="B79" s="46"/>
      <c r="C79" s="46"/>
      <c r="D79" s="46"/>
      <c r="E79" s="46"/>
      <c r="F79" s="46"/>
      <c r="G79" s="46"/>
      <c r="H79" s="46"/>
      <c r="I79" s="46"/>
      <c r="J79" s="46"/>
      <c r="K79" s="46"/>
      <c r="L79" s="46"/>
      <c r="M79" s="46"/>
      <c r="N79" s="69"/>
    </row>
    <row r="80" spans="1:17" x14ac:dyDescent="0.35">
      <c r="B80" s="76" t="s">
        <v>988</v>
      </c>
      <c r="C80" s="53" t="str">
        <f>IF('Underlag till diagram'!D2="ja","","x")</f>
        <v/>
      </c>
      <c r="D80" s="77"/>
    </row>
    <row r="81" spans="2:4" x14ac:dyDescent="0.35">
      <c r="B81" s="53" t="s">
        <v>989</v>
      </c>
      <c r="C81" s="78" t="str">
        <f>IF('Underlag till diagram'!$K$4="nej","x","")</f>
        <v>x</v>
      </c>
      <c r="D81" s="77"/>
    </row>
    <row r="82" spans="2:4" x14ac:dyDescent="0.35">
      <c r="B82" s="77"/>
      <c r="C82" s="53" t="str">
        <f>IF('Underlag till diagram'!$F$2="Ja","x","")</f>
        <v/>
      </c>
      <c r="D82" s="77"/>
    </row>
    <row r="83" spans="2:4" x14ac:dyDescent="0.35">
      <c r="B83" s="77"/>
      <c r="C83" s="77"/>
      <c r="D83" s="77"/>
    </row>
  </sheetData>
  <sheetProtection algorithmName="SHA-512" hashValue="xHxR/wywCdoNPZKUDeZu6VYxwrdlD6LYsGQ9Gy6jzOdosR+V3oDbrJ4KRADWAPyUcDRbxEi4dygxrK5TXdScTg==" saltValue="YGFvk/fnx/lubdgk8V2z3A==" spinCount="100000" sheet="1" objects="1" scenarios="1"/>
  <protectedRanges>
    <protectedRange sqref="G43" name="Område2"/>
    <protectedRange sqref="B7:E7 B4:E4" name="Område1"/>
  </protectedRanges>
  <mergeCells count="42">
    <mergeCell ref="J49:L49"/>
    <mergeCell ref="B4:E4"/>
    <mergeCell ref="B7:E7"/>
    <mergeCell ref="E14:F14"/>
    <mergeCell ref="H14:I14"/>
    <mergeCell ref="E17:F17"/>
    <mergeCell ref="C22:D22"/>
    <mergeCell ref="C25:D25"/>
    <mergeCell ref="C28:D28"/>
    <mergeCell ref="G34:K34"/>
    <mergeCell ref="G40:L40"/>
    <mergeCell ref="G41:L41"/>
    <mergeCell ref="G23:J23"/>
    <mergeCell ref="J61:L61"/>
    <mergeCell ref="J50:L50"/>
    <mergeCell ref="J51:L51"/>
    <mergeCell ref="J52:L52"/>
    <mergeCell ref="J53:L53"/>
    <mergeCell ref="J54:L54"/>
    <mergeCell ref="J55:L55"/>
    <mergeCell ref="J56:L56"/>
    <mergeCell ref="J57:L57"/>
    <mergeCell ref="J58:L58"/>
    <mergeCell ref="J59:L59"/>
    <mergeCell ref="J60:L60"/>
    <mergeCell ref="J73:L73"/>
    <mergeCell ref="J62:L62"/>
    <mergeCell ref="J63:L63"/>
    <mergeCell ref="J64:L64"/>
    <mergeCell ref="J65:L65"/>
    <mergeCell ref="J66:L66"/>
    <mergeCell ref="J67:L67"/>
    <mergeCell ref="J68:L68"/>
    <mergeCell ref="J69:L69"/>
    <mergeCell ref="J70:L70"/>
    <mergeCell ref="J71:L71"/>
    <mergeCell ref="J72:L72"/>
    <mergeCell ref="J74:L74"/>
    <mergeCell ref="J75:L75"/>
    <mergeCell ref="J76:L76"/>
    <mergeCell ref="J77:L77"/>
    <mergeCell ref="J78:L78"/>
  </mergeCells>
  <conditionalFormatting sqref="B7:E7">
    <cfRule type="expression" dxfId="2" priority="1">
      <formula>$C$81="x"</formula>
    </cfRule>
  </conditionalFormatting>
  <conditionalFormatting sqref="J49:J78">
    <cfRule type="expression" dxfId="1" priority="2">
      <formula>$M49="ja"</formula>
    </cfRule>
  </conditionalFormatting>
  <conditionalFormatting sqref="N49:N78">
    <cfRule type="expression" dxfId="0" priority="3">
      <formula>$M49="ja"</formula>
    </cfRule>
  </conditionalFormatting>
  <dataValidations count="2">
    <dataValidation type="list" showInputMessage="1" showErrorMessage="1" sqref="WVJ983051:WVN983051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7:F65547 IX65547:JB65547 ST65547:SX65547 ACP65547:ACT65547 AML65547:AMP65547 AWH65547:AWL65547 BGD65547:BGH65547 BPZ65547:BQD65547 BZV65547:BZZ65547 CJR65547:CJV65547 CTN65547:CTR65547 DDJ65547:DDN65547 DNF65547:DNJ65547 DXB65547:DXF65547 EGX65547:EHB65547 EQT65547:EQX65547 FAP65547:FAT65547 FKL65547:FKP65547 FUH65547:FUL65547 GED65547:GEH65547 GNZ65547:GOD65547 GXV65547:GXZ65547 HHR65547:HHV65547 HRN65547:HRR65547 IBJ65547:IBN65547 ILF65547:ILJ65547 IVB65547:IVF65547 JEX65547:JFB65547 JOT65547:JOX65547 JYP65547:JYT65547 KIL65547:KIP65547 KSH65547:KSL65547 LCD65547:LCH65547 LLZ65547:LMD65547 LVV65547:LVZ65547 MFR65547:MFV65547 MPN65547:MPR65547 MZJ65547:MZN65547 NJF65547:NJJ65547 NTB65547:NTF65547 OCX65547:ODB65547 OMT65547:OMX65547 OWP65547:OWT65547 PGL65547:PGP65547 PQH65547:PQL65547 QAD65547:QAH65547 QJZ65547:QKD65547 QTV65547:QTZ65547 RDR65547:RDV65547 RNN65547:RNR65547 RXJ65547:RXN65547 SHF65547:SHJ65547 SRB65547:SRF65547 TAX65547:TBB65547 TKT65547:TKX65547 TUP65547:TUT65547 UEL65547:UEP65547 UOH65547:UOL65547 UYD65547:UYH65547 VHZ65547:VID65547 VRV65547:VRZ65547 WBR65547:WBV65547 WLN65547:WLR65547 WVJ65547:WVN65547 B131083:F131083 IX131083:JB131083 ST131083:SX131083 ACP131083:ACT131083 AML131083:AMP131083 AWH131083:AWL131083 BGD131083:BGH131083 BPZ131083:BQD131083 BZV131083:BZZ131083 CJR131083:CJV131083 CTN131083:CTR131083 DDJ131083:DDN131083 DNF131083:DNJ131083 DXB131083:DXF131083 EGX131083:EHB131083 EQT131083:EQX131083 FAP131083:FAT131083 FKL131083:FKP131083 FUH131083:FUL131083 GED131083:GEH131083 GNZ131083:GOD131083 GXV131083:GXZ131083 HHR131083:HHV131083 HRN131083:HRR131083 IBJ131083:IBN131083 ILF131083:ILJ131083 IVB131083:IVF131083 JEX131083:JFB131083 JOT131083:JOX131083 JYP131083:JYT131083 KIL131083:KIP131083 KSH131083:KSL131083 LCD131083:LCH131083 LLZ131083:LMD131083 LVV131083:LVZ131083 MFR131083:MFV131083 MPN131083:MPR131083 MZJ131083:MZN131083 NJF131083:NJJ131083 NTB131083:NTF131083 OCX131083:ODB131083 OMT131083:OMX131083 OWP131083:OWT131083 PGL131083:PGP131083 PQH131083:PQL131083 QAD131083:QAH131083 QJZ131083:QKD131083 QTV131083:QTZ131083 RDR131083:RDV131083 RNN131083:RNR131083 RXJ131083:RXN131083 SHF131083:SHJ131083 SRB131083:SRF131083 TAX131083:TBB131083 TKT131083:TKX131083 TUP131083:TUT131083 UEL131083:UEP131083 UOH131083:UOL131083 UYD131083:UYH131083 VHZ131083:VID131083 VRV131083:VRZ131083 WBR131083:WBV131083 WLN131083:WLR131083 WVJ131083:WVN131083 B196619:F196619 IX196619:JB196619 ST196619:SX196619 ACP196619:ACT196619 AML196619:AMP196619 AWH196619:AWL196619 BGD196619:BGH196619 BPZ196619:BQD196619 BZV196619:BZZ196619 CJR196619:CJV196619 CTN196619:CTR196619 DDJ196619:DDN196619 DNF196619:DNJ196619 DXB196619:DXF196619 EGX196619:EHB196619 EQT196619:EQX196619 FAP196619:FAT196619 FKL196619:FKP196619 FUH196619:FUL196619 GED196619:GEH196619 GNZ196619:GOD196619 GXV196619:GXZ196619 HHR196619:HHV196619 HRN196619:HRR196619 IBJ196619:IBN196619 ILF196619:ILJ196619 IVB196619:IVF196619 JEX196619:JFB196619 JOT196619:JOX196619 JYP196619:JYT196619 KIL196619:KIP196619 KSH196619:KSL196619 LCD196619:LCH196619 LLZ196619:LMD196619 LVV196619:LVZ196619 MFR196619:MFV196619 MPN196619:MPR196619 MZJ196619:MZN196619 NJF196619:NJJ196619 NTB196619:NTF196619 OCX196619:ODB196619 OMT196619:OMX196619 OWP196619:OWT196619 PGL196619:PGP196619 PQH196619:PQL196619 QAD196619:QAH196619 QJZ196619:QKD196619 QTV196619:QTZ196619 RDR196619:RDV196619 RNN196619:RNR196619 RXJ196619:RXN196619 SHF196619:SHJ196619 SRB196619:SRF196619 TAX196619:TBB196619 TKT196619:TKX196619 TUP196619:TUT196619 UEL196619:UEP196619 UOH196619:UOL196619 UYD196619:UYH196619 VHZ196619:VID196619 VRV196619:VRZ196619 WBR196619:WBV196619 WLN196619:WLR196619 WVJ196619:WVN196619 B262155:F262155 IX262155:JB262155 ST262155:SX262155 ACP262155:ACT262155 AML262155:AMP262155 AWH262155:AWL262155 BGD262155:BGH262155 BPZ262155:BQD262155 BZV262155:BZZ262155 CJR262155:CJV262155 CTN262155:CTR262155 DDJ262155:DDN262155 DNF262155:DNJ262155 DXB262155:DXF262155 EGX262155:EHB262155 EQT262155:EQX262155 FAP262155:FAT262155 FKL262155:FKP262155 FUH262155:FUL262155 GED262155:GEH262155 GNZ262155:GOD262155 GXV262155:GXZ262155 HHR262155:HHV262155 HRN262155:HRR262155 IBJ262155:IBN262155 ILF262155:ILJ262155 IVB262155:IVF262155 JEX262155:JFB262155 JOT262155:JOX262155 JYP262155:JYT262155 KIL262155:KIP262155 KSH262155:KSL262155 LCD262155:LCH262155 LLZ262155:LMD262155 LVV262155:LVZ262155 MFR262155:MFV262155 MPN262155:MPR262155 MZJ262155:MZN262155 NJF262155:NJJ262155 NTB262155:NTF262155 OCX262155:ODB262155 OMT262155:OMX262155 OWP262155:OWT262155 PGL262155:PGP262155 PQH262155:PQL262155 QAD262155:QAH262155 QJZ262155:QKD262155 QTV262155:QTZ262155 RDR262155:RDV262155 RNN262155:RNR262155 RXJ262155:RXN262155 SHF262155:SHJ262155 SRB262155:SRF262155 TAX262155:TBB262155 TKT262155:TKX262155 TUP262155:TUT262155 UEL262155:UEP262155 UOH262155:UOL262155 UYD262155:UYH262155 VHZ262155:VID262155 VRV262155:VRZ262155 WBR262155:WBV262155 WLN262155:WLR262155 WVJ262155:WVN262155 B327691:F327691 IX327691:JB327691 ST327691:SX327691 ACP327691:ACT327691 AML327691:AMP327691 AWH327691:AWL327691 BGD327691:BGH327691 BPZ327691:BQD327691 BZV327691:BZZ327691 CJR327691:CJV327691 CTN327691:CTR327691 DDJ327691:DDN327691 DNF327691:DNJ327691 DXB327691:DXF327691 EGX327691:EHB327691 EQT327691:EQX327691 FAP327691:FAT327691 FKL327691:FKP327691 FUH327691:FUL327691 GED327691:GEH327691 GNZ327691:GOD327691 GXV327691:GXZ327691 HHR327691:HHV327691 HRN327691:HRR327691 IBJ327691:IBN327691 ILF327691:ILJ327691 IVB327691:IVF327691 JEX327691:JFB327691 JOT327691:JOX327691 JYP327691:JYT327691 KIL327691:KIP327691 KSH327691:KSL327691 LCD327691:LCH327691 LLZ327691:LMD327691 LVV327691:LVZ327691 MFR327691:MFV327691 MPN327691:MPR327691 MZJ327691:MZN327691 NJF327691:NJJ327691 NTB327691:NTF327691 OCX327691:ODB327691 OMT327691:OMX327691 OWP327691:OWT327691 PGL327691:PGP327691 PQH327691:PQL327691 QAD327691:QAH327691 QJZ327691:QKD327691 QTV327691:QTZ327691 RDR327691:RDV327691 RNN327691:RNR327691 RXJ327691:RXN327691 SHF327691:SHJ327691 SRB327691:SRF327691 TAX327691:TBB327691 TKT327691:TKX327691 TUP327691:TUT327691 UEL327691:UEP327691 UOH327691:UOL327691 UYD327691:UYH327691 VHZ327691:VID327691 VRV327691:VRZ327691 WBR327691:WBV327691 WLN327691:WLR327691 WVJ327691:WVN327691 B393227:F393227 IX393227:JB393227 ST393227:SX393227 ACP393227:ACT393227 AML393227:AMP393227 AWH393227:AWL393227 BGD393227:BGH393227 BPZ393227:BQD393227 BZV393227:BZZ393227 CJR393227:CJV393227 CTN393227:CTR393227 DDJ393227:DDN393227 DNF393227:DNJ393227 DXB393227:DXF393227 EGX393227:EHB393227 EQT393227:EQX393227 FAP393227:FAT393227 FKL393227:FKP393227 FUH393227:FUL393227 GED393227:GEH393227 GNZ393227:GOD393227 GXV393227:GXZ393227 HHR393227:HHV393227 HRN393227:HRR393227 IBJ393227:IBN393227 ILF393227:ILJ393227 IVB393227:IVF393227 JEX393227:JFB393227 JOT393227:JOX393227 JYP393227:JYT393227 KIL393227:KIP393227 KSH393227:KSL393227 LCD393227:LCH393227 LLZ393227:LMD393227 LVV393227:LVZ393227 MFR393227:MFV393227 MPN393227:MPR393227 MZJ393227:MZN393227 NJF393227:NJJ393227 NTB393227:NTF393227 OCX393227:ODB393227 OMT393227:OMX393227 OWP393227:OWT393227 PGL393227:PGP393227 PQH393227:PQL393227 QAD393227:QAH393227 QJZ393227:QKD393227 QTV393227:QTZ393227 RDR393227:RDV393227 RNN393227:RNR393227 RXJ393227:RXN393227 SHF393227:SHJ393227 SRB393227:SRF393227 TAX393227:TBB393227 TKT393227:TKX393227 TUP393227:TUT393227 UEL393227:UEP393227 UOH393227:UOL393227 UYD393227:UYH393227 VHZ393227:VID393227 VRV393227:VRZ393227 WBR393227:WBV393227 WLN393227:WLR393227 WVJ393227:WVN393227 B458763:F458763 IX458763:JB458763 ST458763:SX458763 ACP458763:ACT458763 AML458763:AMP458763 AWH458763:AWL458763 BGD458763:BGH458763 BPZ458763:BQD458763 BZV458763:BZZ458763 CJR458763:CJV458763 CTN458763:CTR458763 DDJ458763:DDN458763 DNF458763:DNJ458763 DXB458763:DXF458763 EGX458763:EHB458763 EQT458763:EQX458763 FAP458763:FAT458763 FKL458763:FKP458763 FUH458763:FUL458763 GED458763:GEH458763 GNZ458763:GOD458763 GXV458763:GXZ458763 HHR458763:HHV458763 HRN458763:HRR458763 IBJ458763:IBN458763 ILF458763:ILJ458763 IVB458763:IVF458763 JEX458763:JFB458763 JOT458763:JOX458763 JYP458763:JYT458763 KIL458763:KIP458763 KSH458763:KSL458763 LCD458763:LCH458763 LLZ458763:LMD458763 LVV458763:LVZ458763 MFR458763:MFV458763 MPN458763:MPR458763 MZJ458763:MZN458763 NJF458763:NJJ458763 NTB458763:NTF458763 OCX458763:ODB458763 OMT458763:OMX458763 OWP458763:OWT458763 PGL458763:PGP458763 PQH458763:PQL458763 QAD458763:QAH458763 QJZ458763:QKD458763 QTV458763:QTZ458763 RDR458763:RDV458763 RNN458763:RNR458763 RXJ458763:RXN458763 SHF458763:SHJ458763 SRB458763:SRF458763 TAX458763:TBB458763 TKT458763:TKX458763 TUP458763:TUT458763 UEL458763:UEP458763 UOH458763:UOL458763 UYD458763:UYH458763 VHZ458763:VID458763 VRV458763:VRZ458763 WBR458763:WBV458763 WLN458763:WLR458763 WVJ458763:WVN458763 B524299:F524299 IX524299:JB524299 ST524299:SX524299 ACP524299:ACT524299 AML524299:AMP524299 AWH524299:AWL524299 BGD524299:BGH524299 BPZ524299:BQD524299 BZV524299:BZZ524299 CJR524299:CJV524299 CTN524299:CTR524299 DDJ524299:DDN524299 DNF524299:DNJ524299 DXB524299:DXF524299 EGX524299:EHB524299 EQT524299:EQX524299 FAP524299:FAT524299 FKL524299:FKP524299 FUH524299:FUL524299 GED524299:GEH524299 GNZ524299:GOD524299 GXV524299:GXZ524299 HHR524299:HHV524299 HRN524299:HRR524299 IBJ524299:IBN524299 ILF524299:ILJ524299 IVB524299:IVF524299 JEX524299:JFB524299 JOT524299:JOX524299 JYP524299:JYT524299 KIL524299:KIP524299 KSH524299:KSL524299 LCD524299:LCH524299 LLZ524299:LMD524299 LVV524299:LVZ524299 MFR524299:MFV524299 MPN524299:MPR524299 MZJ524299:MZN524299 NJF524299:NJJ524299 NTB524299:NTF524299 OCX524299:ODB524299 OMT524299:OMX524299 OWP524299:OWT524299 PGL524299:PGP524299 PQH524299:PQL524299 QAD524299:QAH524299 QJZ524299:QKD524299 QTV524299:QTZ524299 RDR524299:RDV524299 RNN524299:RNR524299 RXJ524299:RXN524299 SHF524299:SHJ524299 SRB524299:SRF524299 TAX524299:TBB524299 TKT524299:TKX524299 TUP524299:TUT524299 UEL524299:UEP524299 UOH524299:UOL524299 UYD524299:UYH524299 VHZ524299:VID524299 VRV524299:VRZ524299 WBR524299:WBV524299 WLN524299:WLR524299 WVJ524299:WVN524299 B589835:F589835 IX589835:JB589835 ST589835:SX589835 ACP589835:ACT589835 AML589835:AMP589835 AWH589835:AWL589835 BGD589835:BGH589835 BPZ589835:BQD589835 BZV589835:BZZ589835 CJR589835:CJV589835 CTN589835:CTR589835 DDJ589835:DDN589835 DNF589835:DNJ589835 DXB589835:DXF589835 EGX589835:EHB589835 EQT589835:EQX589835 FAP589835:FAT589835 FKL589835:FKP589835 FUH589835:FUL589835 GED589835:GEH589835 GNZ589835:GOD589835 GXV589835:GXZ589835 HHR589835:HHV589835 HRN589835:HRR589835 IBJ589835:IBN589835 ILF589835:ILJ589835 IVB589835:IVF589835 JEX589835:JFB589835 JOT589835:JOX589835 JYP589835:JYT589835 KIL589835:KIP589835 KSH589835:KSL589835 LCD589835:LCH589835 LLZ589835:LMD589835 LVV589835:LVZ589835 MFR589835:MFV589835 MPN589835:MPR589835 MZJ589835:MZN589835 NJF589835:NJJ589835 NTB589835:NTF589835 OCX589835:ODB589835 OMT589835:OMX589835 OWP589835:OWT589835 PGL589835:PGP589835 PQH589835:PQL589835 QAD589835:QAH589835 QJZ589835:QKD589835 QTV589835:QTZ589835 RDR589835:RDV589835 RNN589835:RNR589835 RXJ589835:RXN589835 SHF589835:SHJ589835 SRB589835:SRF589835 TAX589835:TBB589835 TKT589835:TKX589835 TUP589835:TUT589835 UEL589835:UEP589835 UOH589835:UOL589835 UYD589835:UYH589835 VHZ589835:VID589835 VRV589835:VRZ589835 WBR589835:WBV589835 WLN589835:WLR589835 WVJ589835:WVN589835 B655371:F655371 IX655371:JB655371 ST655371:SX655371 ACP655371:ACT655371 AML655371:AMP655371 AWH655371:AWL655371 BGD655371:BGH655371 BPZ655371:BQD655371 BZV655371:BZZ655371 CJR655371:CJV655371 CTN655371:CTR655371 DDJ655371:DDN655371 DNF655371:DNJ655371 DXB655371:DXF655371 EGX655371:EHB655371 EQT655371:EQX655371 FAP655371:FAT655371 FKL655371:FKP655371 FUH655371:FUL655371 GED655371:GEH655371 GNZ655371:GOD655371 GXV655371:GXZ655371 HHR655371:HHV655371 HRN655371:HRR655371 IBJ655371:IBN655371 ILF655371:ILJ655371 IVB655371:IVF655371 JEX655371:JFB655371 JOT655371:JOX655371 JYP655371:JYT655371 KIL655371:KIP655371 KSH655371:KSL655371 LCD655371:LCH655371 LLZ655371:LMD655371 LVV655371:LVZ655371 MFR655371:MFV655371 MPN655371:MPR655371 MZJ655371:MZN655371 NJF655371:NJJ655371 NTB655371:NTF655371 OCX655371:ODB655371 OMT655371:OMX655371 OWP655371:OWT655371 PGL655371:PGP655371 PQH655371:PQL655371 QAD655371:QAH655371 QJZ655371:QKD655371 QTV655371:QTZ655371 RDR655371:RDV655371 RNN655371:RNR655371 RXJ655371:RXN655371 SHF655371:SHJ655371 SRB655371:SRF655371 TAX655371:TBB655371 TKT655371:TKX655371 TUP655371:TUT655371 UEL655371:UEP655371 UOH655371:UOL655371 UYD655371:UYH655371 VHZ655371:VID655371 VRV655371:VRZ655371 WBR655371:WBV655371 WLN655371:WLR655371 WVJ655371:WVN655371 B720907:F720907 IX720907:JB720907 ST720907:SX720907 ACP720907:ACT720907 AML720907:AMP720907 AWH720907:AWL720907 BGD720907:BGH720907 BPZ720907:BQD720907 BZV720907:BZZ720907 CJR720907:CJV720907 CTN720907:CTR720907 DDJ720907:DDN720907 DNF720907:DNJ720907 DXB720907:DXF720907 EGX720907:EHB720907 EQT720907:EQX720907 FAP720907:FAT720907 FKL720907:FKP720907 FUH720907:FUL720907 GED720907:GEH720907 GNZ720907:GOD720907 GXV720907:GXZ720907 HHR720907:HHV720907 HRN720907:HRR720907 IBJ720907:IBN720907 ILF720907:ILJ720907 IVB720907:IVF720907 JEX720907:JFB720907 JOT720907:JOX720907 JYP720907:JYT720907 KIL720907:KIP720907 KSH720907:KSL720907 LCD720907:LCH720907 LLZ720907:LMD720907 LVV720907:LVZ720907 MFR720907:MFV720907 MPN720907:MPR720907 MZJ720907:MZN720907 NJF720907:NJJ720907 NTB720907:NTF720907 OCX720907:ODB720907 OMT720907:OMX720907 OWP720907:OWT720907 PGL720907:PGP720907 PQH720907:PQL720907 QAD720907:QAH720907 QJZ720907:QKD720907 QTV720907:QTZ720907 RDR720907:RDV720907 RNN720907:RNR720907 RXJ720907:RXN720907 SHF720907:SHJ720907 SRB720907:SRF720907 TAX720907:TBB720907 TKT720907:TKX720907 TUP720907:TUT720907 UEL720907:UEP720907 UOH720907:UOL720907 UYD720907:UYH720907 VHZ720907:VID720907 VRV720907:VRZ720907 WBR720907:WBV720907 WLN720907:WLR720907 WVJ720907:WVN720907 B786443:F786443 IX786443:JB786443 ST786443:SX786443 ACP786443:ACT786443 AML786443:AMP786443 AWH786443:AWL786443 BGD786443:BGH786443 BPZ786443:BQD786443 BZV786443:BZZ786443 CJR786443:CJV786443 CTN786443:CTR786443 DDJ786443:DDN786443 DNF786443:DNJ786443 DXB786443:DXF786443 EGX786443:EHB786443 EQT786443:EQX786443 FAP786443:FAT786443 FKL786443:FKP786443 FUH786443:FUL786443 GED786443:GEH786443 GNZ786443:GOD786443 GXV786443:GXZ786443 HHR786443:HHV786443 HRN786443:HRR786443 IBJ786443:IBN786443 ILF786443:ILJ786443 IVB786443:IVF786443 JEX786443:JFB786443 JOT786443:JOX786443 JYP786443:JYT786443 KIL786443:KIP786443 KSH786443:KSL786443 LCD786443:LCH786443 LLZ786443:LMD786443 LVV786443:LVZ786443 MFR786443:MFV786443 MPN786443:MPR786443 MZJ786443:MZN786443 NJF786443:NJJ786443 NTB786443:NTF786443 OCX786443:ODB786443 OMT786443:OMX786443 OWP786443:OWT786443 PGL786443:PGP786443 PQH786443:PQL786443 QAD786443:QAH786443 QJZ786443:QKD786443 QTV786443:QTZ786443 RDR786443:RDV786443 RNN786443:RNR786443 RXJ786443:RXN786443 SHF786443:SHJ786443 SRB786443:SRF786443 TAX786443:TBB786443 TKT786443:TKX786443 TUP786443:TUT786443 UEL786443:UEP786443 UOH786443:UOL786443 UYD786443:UYH786443 VHZ786443:VID786443 VRV786443:VRZ786443 WBR786443:WBV786443 WLN786443:WLR786443 WVJ786443:WVN786443 B851979:F851979 IX851979:JB851979 ST851979:SX851979 ACP851979:ACT851979 AML851979:AMP851979 AWH851979:AWL851979 BGD851979:BGH851979 BPZ851979:BQD851979 BZV851979:BZZ851979 CJR851979:CJV851979 CTN851979:CTR851979 DDJ851979:DDN851979 DNF851979:DNJ851979 DXB851979:DXF851979 EGX851979:EHB851979 EQT851979:EQX851979 FAP851979:FAT851979 FKL851979:FKP851979 FUH851979:FUL851979 GED851979:GEH851979 GNZ851979:GOD851979 GXV851979:GXZ851979 HHR851979:HHV851979 HRN851979:HRR851979 IBJ851979:IBN851979 ILF851979:ILJ851979 IVB851979:IVF851979 JEX851979:JFB851979 JOT851979:JOX851979 JYP851979:JYT851979 KIL851979:KIP851979 KSH851979:KSL851979 LCD851979:LCH851979 LLZ851979:LMD851979 LVV851979:LVZ851979 MFR851979:MFV851979 MPN851979:MPR851979 MZJ851979:MZN851979 NJF851979:NJJ851979 NTB851979:NTF851979 OCX851979:ODB851979 OMT851979:OMX851979 OWP851979:OWT851979 PGL851979:PGP851979 PQH851979:PQL851979 QAD851979:QAH851979 QJZ851979:QKD851979 QTV851979:QTZ851979 RDR851979:RDV851979 RNN851979:RNR851979 RXJ851979:RXN851979 SHF851979:SHJ851979 SRB851979:SRF851979 TAX851979:TBB851979 TKT851979:TKX851979 TUP851979:TUT851979 UEL851979:UEP851979 UOH851979:UOL851979 UYD851979:UYH851979 VHZ851979:VID851979 VRV851979:VRZ851979 WBR851979:WBV851979 WLN851979:WLR851979 WVJ851979:WVN851979 B917515:F917515 IX917515:JB917515 ST917515:SX917515 ACP917515:ACT917515 AML917515:AMP917515 AWH917515:AWL917515 BGD917515:BGH917515 BPZ917515:BQD917515 BZV917515:BZZ917515 CJR917515:CJV917515 CTN917515:CTR917515 DDJ917515:DDN917515 DNF917515:DNJ917515 DXB917515:DXF917515 EGX917515:EHB917515 EQT917515:EQX917515 FAP917515:FAT917515 FKL917515:FKP917515 FUH917515:FUL917515 GED917515:GEH917515 GNZ917515:GOD917515 GXV917515:GXZ917515 HHR917515:HHV917515 HRN917515:HRR917515 IBJ917515:IBN917515 ILF917515:ILJ917515 IVB917515:IVF917515 JEX917515:JFB917515 JOT917515:JOX917515 JYP917515:JYT917515 KIL917515:KIP917515 KSH917515:KSL917515 LCD917515:LCH917515 LLZ917515:LMD917515 LVV917515:LVZ917515 MFR917515:MFV917515 MPN917515:MPR917515 MZJ917515:MZN917515 NJF917515:NJJ917515 NTB917515:NTF917515 OCX917515:ODB917515 OMT917515:OMX917515 OWP917515:OWT917515 PGL917515:PGP917515 PQH917515:PQL917515 QAD917515:QAH917515 QJZ917515:QKD917515 QTV917515:QTZ917515 RDR917515:RDV917515 RNN917515:RNR917515 RXJ917515:RXN917515 SHF917515:SHJ917515 SRB917515:SRF917515 TAX917515:TBB917515 TKT917515:TKX917515 TUP917515:TUT917515 UEL917515:UEP917515 UOH917515:UOL917515 UYD917515:UYH917515 VHZ917515:VID917515 VRV917515:VRZ917515 WBR917515:WBV917515 WLN917515:WLR917515 WVJ917515:WVN917515 B983051:F983051 IX983051:JB983051 ST983051:SX983051 ACP983051:ACT983051 AML983051:AMP983051 AWH983051:AWL983051 BGD983051:BGH983051 BPZ983051:BQD983051 BZV983051:BZZ983051 CJR983051:CJV983051 CTN983051:CTR983051 DDJ983051:DDN983051 DNF983051:DNJ983051 DXB983051:DXF983051 EGX983051:EHB983051 EQT983051:EQX983051 FAP983051:FAT983051 FKL983051:FKP983051 FUH983051:FUL983051 GED983051:GEH983051 GNZ983051:GOD983051 GXV983051:GXZ983051 HHR983051:HHV983051 HRN983051:HRR983051 IBJ983051:IBN983051 ILF983051:ILJ983051 IVB983051:IVF983051 JEX983051:JFB983051 JOT983051:JOX983051 JYP983051:JYT983051 KIL983051:KIP983051 KSH983051:KSL983051 LCD983051:LCH983051 LLZ983051:LMD983051 LVV983051:LVZ983051 MFR983051:MFV983051 MPN983051:MPR983051 MZJ983051:MZN983051 NJF983051:NJJ983051 NTB983051:NTF983051 OCX983051:ODB983051 OMT983051:OMX983051 OWP983051:OWT983051 PGL983051:PGP983051 PQH983051:PQL983051 QAD983051:QAH983051 QJZ983051:QKD983051 QTV983051:QTZ983051 RDR983051:RDV983051 RNN983051:RNR983051 RXJ983051:RXN983051 SHF983051:SHJ983051 SRB983051:SRF983051 TAX983051:TBB983051 TKT983051:TKX983051 TUP983051:TUT983051 UEL983051:UEP983051 UOH983051:UOL983051 UYD983051:UYH983051 VHZ983051:VID983051 VRV983051:VRZ983051 WBR983051:WBV983051 WLN983051:WLR983051" xr:uid="{B1DE26B7-966C-4426-9981-534FFE70DD66}">
      <formula1>Lista_publicering</formula1>
    </dataValidation>
    <dataValidation showInputMessage="1" showErrorMessage="1" errorTitle="Ogiltigt namn" error="Välj ett nät ur listan" sqref="L4" xr:uid="{6065D11A-6ADA-4E77-A3E9-6B871EB625E2}"/>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2BDDEBE-2F70-4C3B-AC20-4996796A7E79}">
          <x14:formula1>
            <xm:f>'Miljövärden för publ företag'!$N$5:$N$136</xm:f>
          </x14:formula1>
          <xm:sqref>B4:E4</xm:sqref>
        </x14:dataValidation>
        <x14:dataValidation type="list" allowBlank="1" showInputMessage="1" showErrorMessage="1" xr:uid="{7FF8C24B-62DD-4DFE-A5A9-D8046EF4BD48}">
          <x14:formula1>
            <xm:f>'Miljövärden för publ företag'!$S$5:$S$56</xm:f>
          </x14:formula1>
          <xm:sqref>B7:E7</xm:sqref>
        </x14:dataValidation>
        <x14:dataValidation type="list" allowBlank="1" showInputMessage="1" showErrorMessage="1" xr:uid="{3DA388E4-C9B6-45AB-922F-B7C657B490E8}">
          <x14:formula1>
            <xm:f>'Underlag till diagram'!$AD$46:$AD$51</xm:f>
          </x14:formula1>
          <xm:sqref>G43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ED528-A8A5-4727-B1E4-EA32E95309E3}">
  <sheetPr>
    <tabColor theme="9" tint="0.59999389629810485"/>
  </sheetPr>
  <dimension ref="A1:E31"/>
  <sheetViews>
    <sheetView zoomScale="85" zoomScaleNormal="85" workbookViewId="0">
      <selection activeCell="J15" sqref="J15"/>
    </sheetView>
  </sheetViews>
  <sheetFormatPr defaultColWidth="9.1796875" defaultRowHeight="14.5" x14ac:dyDescent="0.35"/>
  <cols>
    <col min="1" max="1" width="45.1796875" style="171" bestFit="1" customWidth="1"/>
    <col min="2" max="2" width="19" style="171" customWidth="1"/>
    <col min="3" max="3" width="18.54296875" style="171" customWidth="1"/>
    <col min="4" max="4" width="23.1796875" style="171" customWidth="1"/>
    <col min="5" max="5" width="14.26953125" style="171" customWidth="1"/>
    <col min="6" max="16384" width="9.1796875" style="171"/>
  </cols>
  <sheetData>
    <row r="1" spans="1:5" s="183" customFormat="1" ht="43.5" x14ac:dyDescent="0.35">
      <c r="A1" s="187"/>
      <c r="B1" s="185" t="s">
        <v>1143</v>
      </c>
      <c r="C1" s="185" t="s">
        <v>1142</v>
      </c>
      <c r="D1" s="185" t="s">
        <v>1141</v>
      </c>
      <c r="E1" s="184" t="s">
        <v>1014</v>
      </c>
    </row>
    <row r="2" spans="1:5" x14ac:dyDescent="0.35">
      <c r="A2" s="181" t="s">
        <v>1140</v>
      </c>
      <c r="B2" s="181">
        <v>1.1499999999999999</v>
      </c>
      <c r="C2" s="182">
        <v>370</v>
      </c>
      <c r="D2" s="182">
        <v>14</v>
      </c>
      <c r="E2" s="181">
        <v>1</v>
      </c>
    </row>
    <row r="3" spans="1:5" x14ac:dyDescent="0.35">
      <c r="A3" s="178" t="s">
        <v>1139</v>
      </c>
      <c r="B3" s="178">
        <v>1.1100000000000001</v>
      </c>
      <c r="C3" s="179">
        <v>268</v>
      </c>
      <c r="D3" s="179">
        <v>22</v>
      </c>
      <c r="E3" s="178">
        <v>1</v>
      </c>
    </row>
    <row r="4" spans="1:5" x14ac:dyDescent="0.35">
      <c r="A4" s="178" t="s">
        <v>1138</v>
      </c>
      <c r="B4" s="178">
        <v>1.1100000000000001</v>
      </c>
      <c r="C4" s="179">
        <v>275</v>
      </c>
      <c r="D4" s="179">
        <v>22</v>
      </c>
      <c r="E4" s="178">
        <v>1</v>
      </c>
    </row>
    <row r="5" spans="1:5" x14ac:dyDescent="0.35">
      <c r="A5" s="178" t="s">
        <v>704</v>
      </c>
      <c r="B5" s="178">
        <v>1.1100000000000001</v>
      </c>
      <c r="C5" s="179">
        <v>275</v>
      </c>
      <c r="D5" s="179">
        <v>22</v>
      </c>
      <c r="E5" s="178">
        <v>1</v>
      </c>
    </row>
    <row r="6" spans="1:5" x14ac:dyDescent="0.35">
      <c r="A6" s="178" t="s">
        <v>699</v>
      </c>
      <c r="B6" s="178">
        <v>1.0900000000000001</v>
      </c>
      <c r="C6" s="179">
        <v>200</v>
      </c>
      <c r="D6" s="179">
        <v>45</v>
      </c>
      <c r="E6" s="178">
        <v>1</v>
      </c>
    </row>
    <row r="7" spans="1:5" x14ac:dyDescent="0.35">
      <c r="A7" s="178" t="s">
        <v>931</v>
      </c>
      <c r="B7" s="178">
        <v>1.1100000000000001</v>
      </c>
      <c r="C7" s="179">
        <v>275</v>
      </c>
      <c r="D7" s="179">
        <v>22</v>
      </c>
      <c r="E7" s="178">
        <v>1</v>
      </c>
    </row>
    <row r="8" spans="1:5" x14ac:dyDescent="0.35">
      <c r="A8" s="178" t="s">
        <v>1102</v>
      </c>
      <c r="B8" s="178">
        <v>0</v>
      </c>
      <c r="C8" s="179">
        <v>0</v>
      </c>
      <c r="D8" s="179">
        <v>0</v>
      </c>
      <c r="E8" s="178">
        <v>0</v>
      </c>
    </row>
    <row r="9" spans="1:5" x14ac:dyDescent="0.35">
      <c r="A9" s="178" t="s">
        <v>698</v>
      </c>
      <c r="B9" s="178">
        <v>0.04</v>
      </c>
      <c r="C9" s="178">
        <v>157.6</v>
      </c>
      <c r="D9" s="179">
        <v>3</v>
      </c>
      <c r="E9" s="178">
        <v>0</v>
      </c>
    </row>
    <row r="10" spans="1:5" x14ac:dyDescent="0.35">
      <c r="A10" s="178" t="s">
        <v>703</v>
      </c>
      <c r="B10" s="178">
        <v>0.15</v>
      </c>
      <c r="C10" s="178">
        <v>0.2</v>
      </c>
      <c r="D10" s="179">
        <v>12</v>
      </c>
      <c r="E10" s="178">
        <v>0</v>
      </c>
    </row>
    <row r="11" spans="1:5" x14ac:dyDescent="0.35">
      <c r="A11" s="178" t="s">
        <v>706</v>
      </c>
      <c r="B11" s="178">
        <v>0</v>
      </c>
      <c r="C11" s="178">
        <v>0</v>
      </c>
      <c r="D11" s="179">
        <v>0</v>
      </c>
      <c r="E11" s="178">
        <v>0</v>
      </c>
    </row>
    <row r="12" spans="1:5" x14ac:dyDescent="0.35">
      <c r="A12" s="178" t="s">
        <v>702</v>
      </c>
      <c r="B12" s="178">
        <v>1.05</v>
      </c>
      <c r="C12" s="178">
        <v>4</v>
      </c>
      <c r="D12" s="179">
        <v>34</v>
      </c>
      <c r="E12" s="178">
        <v>0</v>
      </c>
    </row>
    <row r="13" spans="1:5" x14ac:dyDescent="0.35">
      <c r="A13" s="178" t="s">
        <v>701</v>
      </c>
      <c r="B13" s="178">
        <v>0.03</v>
      </c>
      <c r="C13" s="178">
        <v>4</v>
      </c>
      <c r="D13" s="179">
        <v>7</v>
      </c>
      <c r="E13" s="178">
        <v>0</v>
      </c>
    </row>
    <row r="14" spans="1:5" x14ac:dyDescent="0.35">
      <c r="A14" s="178" t="s">
        <v>918</v>
      </c>
      <c r="B14" s="178">
        <v>0.05</v>
      </c>
      <c r="C14" s="178">
        <v>4</v>
      </c>
      <c r="D14" s="179">
        <v>3</v>
      </c>
      <c r="E14" s="178">
        <v>0</v>
      </c>
    </row>
    <row r="15" spans="1:5" x14ac:dyDescent="0.35">
      <c r="A15" s="178" t="s">
        <v>1002</v>
      </c>
      <c r="B15" s="178">
        <v>0.11</v>
      </c>
      <c r="C15" s="178">
        <v>4</v>
      </c>
      <c r="D15" s="179">
        <v>14</v>
      </c>
      <c r="E15" s="178">
        <v>0</v>
      </c>
    </row>
    <row r="16" spans="1:5" x14ac:dyDescent="0.35">
      <c r="A16" s="178" t="s">
        <v>705</v>
      </c>
      <c r="B16" s="178">
        <v>0.04</v>
      </c>
      <c r="C16" s="178">
        <v>1</v>
      </c>
      <c r="D16" s="179">
        <v>4</v>
      </c>
      <c r="E16" s="178">
        <v>0</v>
      </c>
    </row>
    <row r="17" spans="1:5" x14ac:dyDescent="0.35">
      <c r="A17" s="178" t="s">
        <v>709</v>
      </c>
      <c r="B17" s="178">
        <v>0.04</v>
      </c>
      <c r="C17" s="178">
        <v>1</v>
      </c>
      <c r="D17" s="179">
        <v>4</v>
      </c>
      <c r="E17" s="178">
        <v>0</v>
      </c>
    </row>
    <row r="18" spans="1:5" x14ac:dyDescent="0.35">
      <c r="A18" s="177" t="s">
        <v>1137</v>
      </c>
      <c r="B18" s="178">
        <v>0.46</v>
      </c>
      <c r="C18" s="178">
        <v>1</v>
      </c>
      <c r="D18" s="176">
        <v>113</v>
      </c>
      <c r="E18" s="177">
        <v>0</v>
      </c>
    </row>
    <row r="19" spans="1:5" x14ac:dyDescent="0.35">
      <c r="A19" s="180" t="s">
        <v>1136</v>
      </c>
      <c r="B19" s="178">
        <v>0.14000000000000001</v>
      </c>
      <c r="C19" s="178">
        <v>1</v>
      </c>
      <c r="D19" s="179">
        <v>42</v>
      </c>
      <c r="E19" s="178">
        <v>0</v>
      </c>
    </row>
    <row r="20" spans="1:5" x14ac:dyDescent="0.35">
      <c r="A20" s="180" t="s">
        <v>1135</v>
      </c>
      <c r="B20" s="178">
        <v>1.54</v>
      </c>
      <c r="C20" s="178">
        <v>1</v>
      </c>
      <c r="D20" s="179">
        <v>219</v>
      </c>
      <c r="E20" s="178">
        <v>0</v>
      </c>
    </row>
    <row r="21" spans="1:5" x14ac:dyDescent="0.35">
      <c r="A21" s="180" t="s">
        <v>1134</v>
      </c>
      <c r="B21" s="186">
        <v>0.2</v>
      </c>
      <c r="C21" s="178">
        <v>1</v>
      </c>
      <c r="D21" s="179">
        <v>19</v>
      </c>
      <c r="E21" s="178">
        <v>0</v>
      </c>
    </row>
    <row r="22" spans="1:5" x14ac:dyDescent="0.35">
      <c r="A22" s="180" t="s">
        <v>917</v>
      </c>
      <c r="B22" s="186">
        <v>1.27</v>
      </c>
      <c r="C22" s="178">
        <v>11</v>
      </c>
      <c r="D22" s="179">
        <v>86</v>
      </c>
      <c r="E22" s="178">
        <v>0</v>
      </c>
    </row>
    <row r="23" spans="1:5" x14ac:dyDescent="0.35">
      <c r="A23" s="180" t="s">
        <v>910</v>
      </c>
      <c r="B23" s="186">
        <v>0.16</v>
      </c>
      <c r="C23" s="178">
        <v>0</v>
      </c>
      <c r="D23" s="179">
        <v>22</v>
      </c>
      <c r="E23" s="178">
        <v>0</v>
      </c>
    </row>
    <row r="24" spans="1:5" x14ac:dyDescent="0.35">
      <c r="A24" s="178" t="s">
        <v>1133</v>
      </c>
      <c r="B24" s="178">
        <v>1.05</v>
      </c>
      <c r="C24" s="178">
        <v>1</v>
      </c>
      <c r="D24" s="179">
        <v>34</v>
      </c>
      <c r="E24" s="178">
        <v>0</v>
      </c>
    </row>
    <row r="25" spans="1:5" x14ac:dyDescent="0.35">
      <c r="A25" s="178" t="s">
        <v>923</v>
      </c>
      <c r="B25" s="178">
        <v>1.02</v>
      </c>
      <c r="C25" s="178">
        <v>385.1</v>
      </c>
      <c r="D25" s="179">
        <v>39</v>
      </c>
      <c r="E25" s="178">
        <v>0</v>
      </c>
    </row>
    <row r="26" spans="1:5" x14ac:dyDescent="0.35">
      <c r="A26" s="178" t="s">
        <v>1132</v>
      </c>
      <c r="B26" s="178">
        <v>0</v>
      </c>
      <c r="C26" s="178">
        <v>0</v>
      </c>
      <c r="D26" s="179">
        <v>0</v>
      </c>
      <c r="E26" s="178">
        <v>0</v>
      </c>
    </row>
    <row r="27" spans="1:5" x14ac:dyDescent="0.35">
      <c r="A27" s="178" t="s">
        <v>1131</v>
      </c>
      <c r="B27" s="177">
        <v>2.1</v>
      </c>
      <c r="C27" s="178">
        <v>468</v>
      </c>
      <c r="D27" s="176"/>
      <c r="E27" s="175">
        <v>0.64</v>
      </c>
    </row>
    <row r="28" spans="1:5" x14ac:dyDescent="0.35">
      <c r="A28" s="173" t="s">
        <v>1130</v>
      </c>
      <c r="B28" s="173">
        <v>1.1100000000000001</v>
      </c>
      <c r="C28" s="173">
        <v>275</v>
      </c>
      <c r="D28" s="174">
        <v>22</v>
      </c>
      <c r="E28" s="173">
        <v>0</v>
      </c>
    </row>
    <row r="30" spans="1:5" x14ac:dyDescent="0.35">
      <c r="A30" s="171" t="s">
        <v>1144</v>
      </c>
    </row>
    <row r="31" spans="1:5" x14ac:dyDescent="0.35">
      <c r="A31" s="172" t="s">
        <v>1145</v>
      </c>
    </row>
  </sheetData>
  <sheetProtection algorithmName="SHA-512" hashValue="JuNB/m+ImMFgj16ieS1GFJfqOTZA0J/N5L0LPeEy3PWWA1QEKbiu07bLAMDAZ/L34XrWJZk48Fm5heDCdaIkjA==" saltValue="1FRn/vDQRmyizb4zDVvlKQ==" spinCount="100000" sheet="1" objects="1" scenarios="1"/>
  <hyperlinks>
    <hyperlink ref="A31" r:id="rId1" xr:uid="{1C8A3517-7770-476D-80CB-44F9AFD5E60E}"/>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CD2D-535D-4305-AFC9-4E473942A55C}">
  <sheetPr>
    <tabColor theme="9" tint="0.59999389629810485"/>
  </sheetPr>
  <dimension ref="A1:AK97"/>
  <sheetViews>
    <sheetView topLeftCell="A73" zoomScale="110" zoomScaleNormal="110" workbookViewId="0">
      <selection activeCell="E98" sqref="E98"/>
    </sheetView>
  </sheetViews>
  <sheetFormatPr defaultColWidth="9.1796875" defaultRowHeight="14.5" x14ac:dyDescent="0.35"/>
  <cols>
    <col min="1" max="1" width="25.1796875" style="104" bestFit="1" customWidth="1"/>
    <col min="2" max="2" width="12.54296875" style="104" customWidth="1"/>
    <col min="3" max="3" width="11" style="104" bestFit="1" customWidth="1"/>
    <col min="4" max="4" width="9.6328125" style="104" customWidth="1"/>
    <col min="5" max="5" width="37.7265625" style="104" customWidth="1"/>
    <col min="6" max="6" width="9.1796875" style="104"/>
    <col min="7" max="7" width="11" style="104" bestFit="1" customWidth="1"/>
    <col min="8" max="8" width="9.1796875" style="104"/>
    <col min="9" max="9" width="15" style="104" customWidth="1"/>
    <col min="10" max="10" width="21.7265625" style="104" customWidth="1"/>
    <col min="11" max="11" width="9.81640625" style="104" bestFit="1" customWidth="1"/>
    <col min="12" max="16" width="9.1796875" style="104"/>
    <col min="17" max="17" width="11" style="104" bestFit="1" customWidth="1"/>
    <col min="18" max="19" width="9.1796875" style="104"/>
    <col min="20" max="20" width="11" style="104" bestFit="1" customWidth="1"/>
    <col min="21" max="21" width="9.1796875" style="104"/>
    <col min="22" max="22" width="11" style="104" bestFit="1" customWidth="1"/>
    <col min="23" max="23" width="9.1796875" style="104"/>
    <col min="24" max="24" width="21" style="104" customWidth="1"/>
    <col min="25" max="25" width="16.54296875" style="104" customWidth="1"/>
    <col min="26" max="26" width="14.1796875" style="104" customWidth="1"/>
    <col min="27" max="27" width="8.81640625" style="104" customWidth="1"/>
    <col min="28" max="16384" width="9.1796875" style="104"/>
  </cols>
  <sheetData>
    <row r="1" spans="1:37" s="112" customFormat="1" x14ac:dyDescent="0.35">
      <c r="A1" s="111" t="s">
        <v>0</v>
      </c>
      <c r="D1" s="113" t="s">
        <v>1041</v>
      </c>
      <c r="E1" s="113"/>
      <c r="F1" s="112" t="s">
        <v>1129</v>
      </c>
    </row>
    <row r="2" spans="1:37" s="112" customFormat="1" x14ac:dyDescent="0.35">
      <c r="A2" s="114" t="str">
        <f>'Redovisning för kunder'!B7</f>
        <v>Rundvik</v>
      </c>
      <c r="B2" s="115"/>
      <c r="D2" s="116" t="str">
        <f>IF(VLOOKUP($A$2,'Miljövärden urval för publ'!$B$2:$BX$600,MATCH("Visa se länk istället för miljövärden i publiceringsfilen: (sätt kryss manuellt)",'Miljövärden urval för publ'!$B$2:$BX$2,0),FALSE)="x","Nej","Ja")</f>
        <v>Ja</v>
      </c>
      <c r="F2" s="112" t="str">
        <f>IF(VLOOKUP($A$2,Underlagsinformation!$B$1:$BX$600,MATCH("Hemsida dit vi hänvisar för mer information",Underlagsinformation!$B1:$F1,0),FALSE)="","Nej","Ja")</f>
        <v>Nej</v>
      </c>
      <c r="I2" s="117" t="s">
        <v>1042</v>
      </c>
      <c r="J2" s="117"/>
      <c r="K2" s="117" t="str" cm="1">
        <f t="array" ref="K2:N2">'Redovisning för kunder'!B4:E4</f>
        <v>Adven Sverige AB</v>
      </c>
      <c r="L2" s="112">
        <v>0</v>
      </c>
      <c r="M2" s="112">
        <v>0</v>
      </c>
      <c r="N2" s="112">
        <v>0</v>
      </c>
    </row>
    <row r="3" spans="1:37" s="112" customFormat="1" x14ac:dyDescent="0.35">
      <c r="I3" s="117" t="s">
        <v>1043</v>
      </c>
      <c r="J3" s="117"/>
      <c r="K3" s="117" t="str">
        <f>INDEX('Miljövärden för publ företag'!$B$4:$C$600,MATCH(A2,'Miljövärden för publ företag'!$C$4:$C$600,0),1)</f>
        <v>Solör Bioenergi Fjärrvärme AB</v>
      </c>
      <c r="L3" s="118"/>
    </row>
    <row r="4" spans="1:37" s="112" customFormat="1" x14ac:dyDescent="0.35">
      <c r="I4" s="117" t="s">
        <v>1044</v>
      </c>
      <c r="J4" s="117"/>
      <c r="K4" s="117" t="str">
        <f>IF(A2="Välj nät:","ja",IFERROR(IF(K2=K3,"ja","nej"),"nej"))</f>
        <v>nej</v>
      </c>
    </row>
    <row r="5" spans="1:37" s="112" customFormat="1" ht="18.5" x14ac:dyDescent="0.45">
      <c r="A5" s="119" t="s">
        <v>1045</v>
      </c>
      <c r="I5" s="117"/>
      <c r="J5" s="117"/>
      <c r="K5" s="117"/>
    </row>
    <row r="7" spans="1:37" ht="91" x14ac:dyDescent="0.35">
      <c r="A7" s="79" t="s">
        <v>922</v>
      </c>
      <c r="B7" s="79" t="s">
        <v>700</v>
      </c>
      <c r="C7" s="79" t="s">
        <v>912</v>
      </c>
      <c r="D7" s="79" t="s">
        <v>704</v>
      </c>
      <c r="E7" s="79" t="s">
        <v>699</v>
      </c>
      <c r="F7" s="79" t="s">
        <v>931</v>
      </c>
      <c r="G7" s="79" t="s">
        <v>698</v>
      </c>
      <c r="H7" s="80" t="s">
        <v>703</v>
      </c>
      <c r="I7" s="80" t="s">
        <v>706</v>
      </c>
      <c r="J7" s="79" t="s">
        <v>918</v>
      </c>
      <c r="K7" s="79" t="s">
        <v>909</v>
      </c>
      <c r="L7" s="79" t="s">
        <v>913</v>
      </c>
      <c r="M7" s="79" t="s">
        <v>920</v>
      </c>
      <c r="N7" s="79" t="s">
        <v>921</v>
      </c>
      <c r="O7" s="79" t="s">
        <v>933</v>
      </c>
      <c r="P7" s="79" t="s">
        <v>926</v>
      </c>
      <c r="Q7" s="79" t="s">
        <v>925</v>
      </c>
      <c r="R7" s="79" t="s">
        <v>927</v>
      </c>
      <c r="S7" s="79" t="s">
        <v>932</v>
      </c>
      <c r="T7" s="79" t="s">
        <v>709</v>
      </c>
      <c r="U7" s="79" t="s">
        <v>705</v>
      </c>
      <c r="V7" s="79" t="s">
        <v>930</v>
      </c>
      <c r="W7" s="79" t="s">
        <v>923</v>
      </c>
      <c r="X7" s="79" t="s">
        <v>911</v>
      </c>
      <c r="Y7" s="79" t="s">
        <v>928</v>
      </c>
      <c r="Z7" s="79" t="s">
        <v>929</v>
      </c>
      <c r="AA7" s="79" t="s">
        <v>919</v>
      </c>
      <c r="AB7" s="79" t="s">
        <v>708</v>
      </c>
      <c r="AC7" s="79" t="s">
        <v>908</v>
      </c>
      <c r="AD7" s="79" t="s">
        <v>924</v>
      </c>
      <c r="AE7" s="82" t="s">
        <v>991</v>
      </c>
      <c r="AG7" s="120" t="s">
        <v>1046</v>
      </c>
      <c r="AH7" s="120" t="s">
        <v>1047</v>
      </c>
      <c r="AI7" s="120" t="s">
        <v>936</v>
      </c>
      <c r="AJ7" s="120"/>
      <c r="AK7" s="120" t="s">
        <v>1048</v>
      </c>
    </row>
    <row r="8" spans="1:37" s="112" customFormat="1" x14ac:dyDescent="0.35">
      <c r="A8" s="121" t="str">
        <f>IF($K$4="nej","",VLOOKUP($A$2,Totalt!$B$1:$CE$571,MATCH(A$7,Totalt!$B$1:$CE$1,0),FALSE))</f>
        <v/>
      </c>
      <c r="B8" s="121" t="str">
        <f>IF($K$4="nej","",VLOOKUP($A$2,Totalt!$B$1:$CE$571,MATCH(B$7,Totalt!$B$1:$CE$1,0),FALSE))</f>
        <v/>
      </c>
      <c r="C8" s="121" t="str">
        <f>IF($K$4="nej","",VLOOKUP($A$2,Totalt!$B$1:$CE$571,MATCH(C$7,Totalt!$B$1:$CE$1,0),FALSE))</f>
        <v/>
      </c>
      <c r="D8" s="121" t="str">
        <f>IF($K$4="nej","",VLOOKUP($A$2,Totalt!$B$1:$CE$571,MATCH(D$7,Totalt!$B$1:$CE$1,0),FALSE))</f>
        <v/>
      </c>
      <c r="E8" s="121" t="str">
        <f>IF($K$4="nej","",VLOOKUP($A$2,Totalt!$B$1:$CE$571,MATCH(E$7,Totalt!$B$1:$CE$1,0),FALSE))</f>
        <v/>
      </c>
      <c r="F8" s="121" t="str">
        <f>IF($K$4="nej","",VLOOKUP($A$2,Totalt!$B$1:$CE$571,MATCH(F$7,Totalt!$B$1:$CE$1,0),FALSE))</f>
        <v/>
      </c>
      <c r="G8" s="121" t="str">
        <f>IF($K$4="nej","",VLOOKUP($A$2,Totalt!$B$1:$CE$571,MATCH(G$7,Totalt!$B$1:$CE$1,0),FALSE))</f>
        <v/>
      </c>
      <c r="H8" s="121" t="str">
        <f>IF($K$4="nej","",VLOOKUP($A$2,Totalt!$B$1:$CE$571,MATCH(H$7,Totalt!$B$1:$CE$1,0),FALSE)+VLOOKUP($A$2,Totalt!$B$1:$CE$571,MATCH("Biogas",Totalt!$B$1:$CE$1,0),FALSE))</f>
        <v/>
      </c>
      <c r="I8" s="121" t="str">
        <f>IF($K$4="nej","",VLOOKUP($A$2,Totalt!$B$1:$CE$571,MATCH(I$7,Totalt!$B$1:$CE$1,0),FALSE))</f>
        <v/>
      </c>
      <c r="J8" s="121" t="str">
        <f>IF($K$4="nej","",VLOOKUP($A$2,Totalt!$B$1:$CE$571,MATCH(J$7,Totalt!$B$1:$CE$1,0),FALSE))</f>
        <v/>
      </c>
      <c r="K8" s="121" t="str">
        <f>IF($K$4="nej","",VLOOKUP($A$2,Totalt!$B$1:$CE$571,MATCH(K$7,Totalt!$B$1:$CE$1,0),FALSE))</f>
        <v/>
      </c>
      <c r="L8" s="121" t="str">
        <f>IF($K$4="nej","",VLOOKUP($A$2,Totalt!$B$1:$CE$571,MATCH(L$7,Totalt!$B$1:$CE$1,0),FALSE))</f>
        <v/>
      </c>
      <c r="M8" s="121" t="str">
        <f>IF($K$4="nej","",VLOOKUP($A$2,Totalt!$B$1:$CE$571,MATCH(M$7,Totalt!$B$1:$CE$1,0),FALSE))</f>
        <v/>
      </c>
      <c r="N8" s="121" t="str">
        <f>IF($K$4="nej","",VLOOKUP($A$2,Totalt!$B$1:$CE$571,MATCH(N$7,Totalt!$B$1:$CE$1,0),FALSE))</f>
        <v/>
      </c>
      <c r="O8" s="121" t="str">
        <f>IF($K$4="nej","",VLOOKUP($A$2,Totalt!$B$1:$CE$571,MATCH(O$7,Totalt!$B$1:$CE$1,0),FALSE))</f>
        <v/>
      </c>
      <c r="P8" s="121" t="str">
        <f>IF($K$4="nej","",VLOOKUP($A$2,Totalt!$B$1:$CE$571,MATCH(P$7,Totalt!$B$1:$CE$1,0),FALSE))</f>
        <v/>
      </c>
      <c r="Q8" s="121" t="str">
        <f>IF($K$4="nej","",VLOOKUP($A$2,Totalt!$B$1:$CE$571,MATCH(Q$7,Totalt!$B$1:$CE$1,0),FALSE))</f>
        <v/>
      </c>
      <c r="R8" s="121" t="str">
        <f>IF($K$4="nej","",VLOOKUP($A$2,Totalt!$B$1:$CE$571,MATCH(R$7,Totalt!$B$1:$CE$1,0),FALSE))</f>
        <v/>
      </c>
      <c r="S8" s="121" t="str">
        <f>IF($K$4="nej","",VLOOKUP($A$2,Totalt!$B$1:$CE$571,MATCH(S$7,Totalt!$B$1:$CE$1,0),FALSE))</f>
        <v/>
      </c>
      <c r="T8" s="121" t="str">
        <f>IF($K$4="nej","",VLOOKUP($A$2,Totalt!$B$1:$CE$571,MATCH(T$7,Totalt!$B$1:$CE$1,0),FALSE))</f>
        <v/>
      </c>
      <c r="U8" s="121" t="str">
        <f>IF($K$4="nej","",VLOOKUP($A$2,Totalt!$B$1:$CE$571,MATCH(U$7,Totalt!$B$1:$CE$1,0),FALSE)+VLOOKUP($A$2,Totalt!$B$1:$CE$571,MATCH("HVO Rapsolja",Totalt!$B$1:$CE$1,0),FALSE)+VLOOKUP($A$2,Totalt!$B$1:$CE$571,MATCH("HVO Slaktavfall",Totalt!$B$1:$CE$1,0),FALSE)+VLOOKUP($A$2,Totalt!$B$1:$CE$571,MATCH("HVO Tallolja",Totalt!$B$1:$CE$1,0),FALSE)+VLOOKUP($A$2,Totalt!$B$1:$CE$571,MATCH("HVO Used cooking oil",Totalt!$B$1:$CE$1,0),FALSE)+VLOOKUP($A$2,Totalt!$B$1:$CE$571,MATCH("RME",Totalt!$B$1:$CE$1,0),FALSE))</f>
        <v/>
      </c>
      <c r="V8" s="121" t="str">
        <f>IF($K$4="nej","",VLOOKUP($A$2,Totalt!$B$1:$CE$571,MATCH(V$7,Totalt!$B$1:$CE$1,0),FALSE))</f>
        <v/>
      </c>
      <c r="W8" s="121" t="str">
        <f>IF($K$4="nej","",VLOOKUP($A$2,Totalt!$B$1:$CE$571,MATCH(W$7,Totalt!$B$1:$CE$1,0),FALSE))</f>
        <v/>
      </c>
      <c r="X8" s="121" t="str">
        <f>IF($K$4="nej","",VLOOKUP($A$2,Totalt!$B$1:$CE$571,MATCH(X$7,Totalt!$B$1:$CE$1,0),FALSE))</f>
        <v/>
      </c>
      <c r="Y8" s="121" t="str">
        <f>IF($K$4="nej","",VLOOKUP($A$2,Totalt!$B$1:$CE$571,MATCH(Y$7,Totalt!$B$1:$CE$1,0),FALSE))</f>
        <v/>
      </c>
      <c r="Z8" s="121" t="str">
        <f>IF($K$4="nej","",VLOOKUP($A$2,Totalt!$B$1:$CE$571,MATCH(Z$7,Totalt!$B$1:$CE$1,0),FALSE))</f>
        <v/>
      </c>
      <c r="AA8" s="121" t="str">
        <f>IF($K$4="nej","",VLOOKUP($A$2,Totalt!$B$1:$CE$571,MATCH(AA$7,Totalt!$B$1:$CE$1,0),FALSE))</f>
        <v/>
      </c>
      <c r="AB8" s="121" t="str">
        <f>IF($K$4="nej","",VLOOKUP($A$2,Totalt!$B$1:$CE$571,MATCH(AB$7,Totalt!$B$1:$CE$1,0),FALSE))</f>
        <v/>
      </c>
      <c r="AC8" s="121" t="str">
        <f>IF($K$4="nej","",VLOOKUP($A$2,Totalt!$B$1:$CE$571,MATCH(AC$7,Totalt!$B$1:$CE$1,0),FALSE))</f>
        <v/>
      </c>
      <c r="AD8" s="121" t="str">
        <f>IF($K$4="nej","",VLOOKUP($A$2,Totalt!$B$1:$CE$571,MATCH(AD$7,Totalt!$B$1:$CE$1,0),FALSE))</f>
        <v/>
      </c>
      <c r="AE8" s="121" t="str">
        <f>IF($K$4="nej","",VLOOKUP($A$2,Totalt!$B$1:$CE$571,MATCH(AE$7,Totalt!$B$1:$CE$1,0),FALSE))</f>
        <v/>
      </c>
      <c r="AG8" s="112">
        <f>SUM(A8:AE8)</f>
        <v>0</v>
      </c>
      <c r="AH8" s="112">
        <f>VLOOKUP($A$2,Totalt!$B$1:$CE$512,MATCH("Totalt tillförd energi:",Totalt!$B$1:$CE$1,0),FALSE)</f>
        <v>7.7146299999999997</v>
      </c>
      <c r="AI8" s="112">
        <f>AG8-AH8</f>
        <v>-7.7146299999999997</v>
      </c>
      <c r="AK8" s="112" t="e">
        <f>X8+Y8+AD8</f>
        <v>#VALUE!</v>
      </c>
    </row>
    <row r="9" spans="1:37" s="112" customFormat="1" ht="56.25" customHeight="1" x14ac:dyDescent="0.35">
      <c r="B9" s="122" t="s">
        <v>1049</v>
      </c>
      <c r="C9" s="122" t="s">
        <v>1049</v>
      </c>
      <c r="D9" s="122" t="s">
        <v>1049</v>
      </c>
      <c r="H9" s="122"/>
      <c r="I9" s="122"/>
      <c r="J9" s="122"/>
      <c r="K9" s="122" t="s">
        <v>701</v>
      </c>
      <c r="L9" s="122" t="s">
        <v>701</v>
      </c>
      <c r="M9" s="122" t="s">
        <v>701</v>
      </c>
      <c r="N9" s="122" t="s">
        <v>701</v>
      </c>
      <c r="O9" s="122" t="s">
        <v>701</v>
      </c>
      <c r="P9" s="122" t="s">
        <v>1002</v>
      </c>
      <c r="Q9" s="122" t="s">
        <v>1002</v>
      </c>
      <c r="R9" s="122" t="s">
        <v>1002</v>
      </c>
      <c r="S9" s="122" t="s">
        <v>1002</v>
      </c>
      <c r="T9" s="122" t="s">
        <v>1050</v>
      </c>
      <c r="U9" s="122" t="s">
        <v>1050</v>
      </c>
      <c r="V9" s="122" t="s">
        <v>702</v>
      </c>
      <c r="W9" s="122"/>
      <c r="X9" s="122" t="s">
        <v>1001</v>
      </c>
      <c r="Y9" s="122" t="s">
        <v>1001</v>
      </c>
      <c r="Z9" s="120"/>
      <c r="AA9" s="120"/>
      <c r="AB9" s="120"/>
      <c r="AC9" s="122" t="s">
        <v>1051</v>
      </c>
      <c r="AD9" s="122" t="s">
        <v>1001</v>
      </c>
      <c r="AE9" s="122" t="s">
        <v>1052</v>
      </c>
    </row>
    <row r="13" spans="1:37" ht="18.5" x14ac:dyDescent="0.45">
      <c r="A13" s="119" t="s">
        <v>1053</v>
      </c>
    </row>
    <row r="15" spans="1:37" x14ac:dyDescent="0.35">
      <c r="A15" s="123" t="s">
        <v>1054</v>
      </c>
      <c r="B15" s="124"/>
      <c r="C15" s="124"/>
      <c r="D15" s="124"/>
      <c r="E15" s="124"/>
      <c r="F15" s="124"/>
      <c r="G15" s="125"/>
      <c r="H15" s="112"/>
      <c r="I15" s="219" t="s">
        <v>1055</v>
      </c>
      <c r="J15" s="220"/>
      <c r="K15" s="221"/>
    </row>
    <row r="16" spans="1:37" s="112" customFormat="1" ht="58" x14ac:dyDescent="0.35">
      <c r="A16" s="126" t="s">
        <v>939</v>
      </c>
      <c r="B16" s="127" t="s">
        <v>1056</v>
      </c>
      <c r="C16" s="127"/>
      <c r="D16" s="127"/>
      <c r="E16" s="128" t="s">
        <v>1057</v>
      </c>
      <c r="F16" s="190" t="s">
        <v>1058</v>
      </c>
      <c r="G16" s="129" t="s">
        <v>1059</v>
      </c>
      <c r="I16" s="130" t="s">
        <v>1060</v>
      </c>
      <c r="J16" s="131" t="s">
        <v>942</v>
      </c>
      <c r="K16" s="132" t="s">
        <v>1061</v>
      </c>
      <c r="L16" s="120"/>
      <c r="M16" s="120"/>
      <c r="N16" s="120"/>
    </row>
    <row r="17" spans="1:25" x14ac:dyDescent="0.35">
      <c r="A17" s="104" t="str">
        <f>IF($K$4="nej","",VLOOKUP($A$2,Miljö!$B$1:$BX$600,MATCH(A16,Miljö!$B$1:$BX$1,0),FALSE))</f>
        <v/>
      </c>
      <c r="B17" s="104" t="str">
        <f>IF($K$4="nej","",IF(A17="ja",VLOOKUP($A$2,Miljö!$B$1:$BX$600,MATCH("Typ av ursprungsspecificerad el   (Om inget värde anges används Nordisk residualmix, se inforuta) ()",Miljö!$B$1:$BX$1,0),FALSE),"Nordisk residual"))</f>
        <v/>
      </c>
      <c r="E17" s="104" t="str">
        <f>IF($K$4="nej","",VLOOKUP($A$2,Miljö!$B$1:$BX$600,MATCH("Fossilandel för ursprungspecificerad el ()",Miljö!$B$1:$BX$1,0),FALSE))</f>
        <v/>
      </c>
      <c r="F17" s="104" t="str">
        <f>IF($K$4="nej","",1-E17-G17)</f>
        <v/>
      </c>
      <c r="G17" s="104" t="str">
        <f>IF($K$4="nej","",VLOOKUP($A$2,Miljö!$B$1:$BX$600,MATCH("Kärnkraftsandel för ursprungsspecificerad el ()",Miljö!$B$1:$BX$1,0),FALSE))</f>
        <v/>
      </c>
      <c r="I17" s="104" t="str">
        <f>IF($K$4="nej","",IF(AE8&gt;0,"Ja","Nej"))</f>
        <v/>
      </c>
      <c r="J17" s="104" t="str">
        <f>IF($K$4="nej","",IF(I17="ja",VLOOKUP($A$2,Miljö!$B$1:$BX$600,MATCH(J16,Miljö!$B$1:$BX$1,0),FALSE),0))</f>
        <v/>
      </c>
      <c r="K17" s="104" t="str">
        <f>IF($K$4="nej","",IF(I17="ja",1-J17,0))</f>
        <v/>
      </c>
    </row>
    <row r="21" spans="1:25" ht="18.5" x14ac:dyDescent="0.45">
      <c r="A21" s="119" t="s">
        <v>1062</v>
      </c>
    </row>
    <row r="24" spans="1:25" s="112" customFormat="1" x14ac:dyDescent="0.35">
      <c r="A24" s="222" t="s">
        <v>1063</v>
      </c>
      <c r="B24" s="223"/>
      <c r="C24" s="223"/>
      <c r="D24" s="223"/>
      <c r="E24" s="224"/>
      <c r="F24" s="222" t="s">
        <v>1064</v>
      </c>
      <c r="G24" s="223"/>
      <c r="H24" s="223"/>
      <c r="I24" s="223"/>
      <c r="J24" s="223"/>
      <c r="K24" s="223"/>
      <c r="L24" s="224"/>
      <c r="M24" s="222" t="s">
        <v>1065</v>
      </c>
      <c r="N24" s="223"/>
      <c r="O24" s="223"/>
      <c r="P24" s="222" t="s">
        <v>1066</v>
      </c>
      <c r="Q24" s="223"/>
      <c r="R24" s="223"/>
      <c r="S24" s="223"/>
      <c r="T24" s="223"/>
      <c r="U24" s="223"/>
      <c r="V24" s="224"/>
      <c r="X24" s="222" t="s">
        <v>1033</v>
      </c>
      <c r="Y24" s="224"/>
    </row>
    <row r="25" spans="1:25" s="112" customFormat="1" ht="101.5" x14ac:dyDescent="0.35">
      <c r="A25" s="133" t="s">
        <v>1002</v>
      </c>
      <c r="B25" s="134" t="s">
        <v>701</v>
      </c>
      <c r="C25" s="134" t="s">
        <v>702</v>
      </c>
      <c r="D25" s="134" t="s">
        <v>1050</v>
      </c>
      <c r="E25" s="135" t="s">
        <v>1067</v>
      </c>
      <c r="F25" s="136" t="s">
        <v>708</v>
      </c>
      <c r="G25" s="136" t="s">
        <v>698</v>
      </c>
      <c r="H25" s="134" t="s">
        <v>703</v>
      </c>
      <c r="I25" s="136" t="s">
        <v>706</v>
      </c>
      <c r="J25" s="136" t="s">
        <v>918</v>
      </c>
      <c r="K25" s="136" t="s">
        <v>1068</v>
      </c>
      <c r="L25" s="136" t="s">
        <v>919</v>
      </c>
      <c r="M25" s="137" t="s">
        <v>1069</v>
      </c>
      <c r="N25" s="134" t="s">
        <v>1070</v>
      </c>
      <c r="O25" s="138" t="s">
        <v>1071</v>
      </c>
      <c r="P25" s="139" t="s">
        <v>922</v>
      </c>
      <c r="Q25" s="136" t="s">
        <v>1049</v>
      </c>
      <c r="R25" s="136" t="s">
        <v>699</v>
      </c>
      <c r="S25" s="136" t="s">
        <v>931</v>
      </c>
      <c r="T25" s="136" t="s">
        <v>1072</v>
      </c>
      <c r="U25" s="136" t="s">
        <v>1051</v>
      </c>
      <c r="V25" s="138" t="s">
        <v>1073</v>
      </c>
      <c r="X25" s="139" t="s">
        <v>1074</v>
      </c>
      <c r="Y25" s="140" t="s">
        <v>936</v>
      </c>
    </row>
    <row r="26" spans="1:25" customFormat="1" x14ac:dyDescent="0.35">
      <c r="A26" t="e">
        <f>IF($D$2="Nej",0,P8+Q8+R8+S8)</f>
        <v>#VALUE!</v>
      </c>
      <c r="B26" t="e">
        <f>IF($D$2="Nej",0,K8+L8+M8+N8+O8)</f>
        <v>#VALUE!</v>
      </c>
      <c r="C26" t="str">
        <f>IF($D$2="Nej",0,V8)</f>
        <v/>
      </c>
      <c r="D26" t="e">
        <f>IF($D$2="Nej",0,U8+T8)</f>
        <v>#VALUE!</v>
      </c>
      <c r="E26" t="e">
        <f>IF($D$2="Nej",0,F17*AK8)</f>
        <v>#VALUE!</v>
      </c>
      <c r="F26" t="str">
        <f>IF($D$2="Nej",0,AB8)</f>
        <v/>
      </c>
      <c r="G26" t="str">
        <f>IF($D$2="Nej",0,G8)</f>
        <v/>
      </c>
      <c r="H26" t="str">
        <f>IF($D$2="Nej",0,H8)</f>
        <v/>
      </c>
      <c r="I26" t="str">
        <f>IF($D$2="Nej",0,I8)</f>
        <v/>
      </c>
      <c r="J26" t="str">
        <f>IF($D$2="Nej",0,J8)</f>
        <v/>
      </c>
      <c r="K26" t="str">
        <f>IF($D$2="Nej",0,Z8)</f>
        <v/>
      </c>
      <c r="L26" t="str">
        <f>IF($D$2="Nej",0,AA8)</f>
        <v/>
      </c>
      <c r="M26" t="str">
        <f>IF($D$2="Nej",0,W8)</f>
        <v/>
      </c>
      <c r="N26" t="e">
        <f>IF($D$2="Nej",0,AK8*G17)</f>
        <v>#VALUE!</v>
      </c>
      <c r="O26" t="e">
        <f>IF($D$2="Nej",0,AE8*K17)</f>
        <v>#VALUE!</v>
      </c>
      <c r="P26" t="str">
        <f>IF($D$2="Nej",0,A8)</f>
        <v/>
      </c>
      <c r="Q26" t="e">
        <f>IF($D$2="Nej",0,B8+C8+D8)</f>
        <v>#VALUE!</v>
      </c>
      <c r="R26" t="str">
        <f>IF($D$2="Nej",0,E8)</f>
        <v/>
      </c>
      <c r="S26" t="str">
        <f>IF($D$2="Nej",0,F8)</f>
        <v/>
      </c>
      <c r="T26" t="e">
        <f>IF($D$2="Nej",0,AK8*E17)</f>
        <v>#VALUE!</v>
      </c>
      <c r="U26" t="str">
        <f>IF($D$2="Nej",0,AC8)</f>
        <v/>
      </c>
      <c r="V26" t="e">
        <f>IF($D$2="Nej",0,AE8*J17)</f>
        <v>#VALUE!</v>
      </c>
      <c r="X26" t="e">
        <f>SUM(A26:V26)</f>
        <v>#VALUE!</v>
      </c>
      <c r="Y26" s="105" t="e">
        <f>X26-AG8</f>
        <v>#VALUE!</v>
      </c>
    </row>
    <row r="27" spans="1:25" customFormat="1" x14ac:dyDescent="0.35">
      <c r="A27" t="e">
        <f>A26/$X$26</f>
        <v>#VALUE!</v>
      </c>
      <c r="B27" t="e">
        <f t="shared" ref="B27:V27" si="0">B26/$X$26</f>
        <v>#VALUE!</v>
      </c>
      <c r="C27" t="e">
        <f t="shared" si="0"/>
        <v>#VALUE!</v>
      </c>
      <c r="D27" t="e">
        <f t="shared" si="0"/>
        <v>#VALUE!</v>
      </c>
      <c r="E27" t="e">
        <f>E26/$X$26</f>
        <v>#VALUE!</v>
      </c>
      <c r="F27" t="e">
        <f t="shared" si="0"/>
        <v>#VALUE!</v>
      </c>
      <c r="G27" t="e">
        <f>G26/$X$26</f>
        <v>#VALUE!</v>
      </c>
      <c r="H27" t="e">
        <f t="shared" si="0"/>
        <v>#VALUE!</v>
      </c>
      <c r="I27" t="e">
        <f t="shared" si="0"/>
        <v>#VALUE!</v>
      </c>
      <c r="J27" t="e">
        <f t="shared" si="0"/>
        <v>#VALUE!</v>
      </c>
      <c r="K27" t="e">
        <f t="shared" si="0"/>
        <v>#VALUE!</v>
      </c>
      <c r="L27" t="e">
        <f t="shared" si="0"/>
        <v>#VALUE!</v>
      </c>
      <c r="M27" t="e">
        <f t="shared" si="0"/>
        <v>#VALUE!</v>
      </c>
      <c r="N27" t="e">
        <f t="shared" si="0"/>
        <v>#VALUE!</v>
      </c>
      <c r="O27" t="e">
        <f t="shared" si="0"/>
        <v>#VALUE!</v>
      </c>
      <c r="P27" t="e">
        <f t="shared" si="0"/>
        <v>#VALUE!</v>
      </c>
      <c r="Q27" t="e">
        <f t="shared" si="0"/>
        <v>#VALUE!</v>
      </c>
      <c r="R27" t="e">
        <f t="shared" si="0"/>
        <v>#VALUE!</v>
      </c>
      <c r="S27" t="e">
        <f t="shared" si="0"/>
        <v>#VALUE!</v>
      </c>
      <c r="T27" t="e">
        <f t="shared" si="0"/>
        <v>#VALUE!</v>
      </c>
      <c r="U27" t="e">
        <f t="shared" si="0"/>
        <v>#VALUE!</v>
      </c>
      <c r="V27" t="e">
        <f t="shared" si="0"/>
        <v>#VALUE!</v>
      </c>
    </row>
    <row r="28" spans="1:25" x14ac:dyDescent="0.35">
      <c r="Y28"/>
    </row>
    <row r="29" spans="1:25" customFormat="1" x14ac:dyDescent="0.35">
      <c r="A29" s="112" t="s">
        <v>1075</v>
      </c>
      <c r="B29" t="e">
        <f>SUM(A26:E26)</f>
        <v>#VALUE!</v>
      </c>
      <c r="F29" s="112" t="s">
        <v>1076</v>
      </c>
      <c r="G29">
        <f>SUM(F26:L26)</f>
        <v>0</v>
      </c>
      <c r="M29" s="112" t="s">
        <v>1077</v>
      </c>
      <c r="O29" t="e">
        <f>SUM(M26:O26)</f>
        <v>#VALUE!</v>
      </c>
      <c r="P29" s="112" t="s">
        <v>1078</v>
      </c>
      <c r="Q29" t="e">
        <f>SUM(P26:V26)</f>
        <v>#VALUE!</v>
      </c>
      <c r="X29" s="112" t="e">
        <f>B29+G29+O29+Q29</f>
        <v>#VALUE!</v>
      </c>
      <c r="Y29" s="105" t="e">
        <f>X26-X29</f>
        <v>#VALUE!</v>
      </c>
    </row>
    <row r="30" spans="1:25" customFormat="1" x14ac:dyDescent="0.35">
      <c r="A30" s="112" t="s">
        <v>1079</v>
      </c>
      <c r="B30" t="e">
        <f>B29/$X$26</f>
        <v>#VALUE!</v>
      </c>
      <c r="F30" s="112" t="s">
        <v>1080</v>
      </c>
      <c r="G30" t="e">
        <f>G29/$X$26</f>
        <v>#VALUE!</v>
      </c>
      <c r="M30" s="112" t="s">
        <v>1081</v>
      </c>
      <c r="O30" t="e">
        <f>O29/$X$26</f>
        <v>#VALUE!</v>
      </c>
      <c r="P30" s="112" t="s">
        <v>1030</v>
      </c>
      <c r="Q30" t="e">
        <f>Q29/$X$26</f>
        <v>#VALUE!</v>
      </c>
      <c r="X30" t="e">
        <f>B30+G30+O30+Q30</f>
        <v>#VALUE!</v>
      </c>
      <c r="Y30" s="105" t="e">
        <f>100%-X30</f>
        <v>#VALUE!</v>
      </c>
    </row>
    <row r="32" spans="1:25" ht="18.5" x14ac:dyDescent="0.45">
      <c r="A32" s="119" t="s">
        <v>1082</v>
      </c>
    </row>
    <row r="33" spans="1:30" s="112" customFormat="1" ht="18.5" x14ac:dyDescent="0.45">
      <c r="A33" s="119"/>
      <c r="B33" s="112" t="s">
        <v>1083</v>
      </c>
      <c r="D33" s="112" t="s">
        <v>1084</v>
      </c>
      <c r="G33" s="141" t="s">
        <v>1085</v>
      </c>
    </row>
    <row r="34" spans="1:30" x14ac:dyDescent="0.35">
      <c r="A34" s="112" t="s">
        <v>1064</v>
      </c>
      <c r="B34" s="104">
        <f>G29</f>
        <v>0</v>
      </c>
      <c r="C34" s="104" t="e">
        <f>G30</f>
        <v>#VALUE!</v>
      </c>
      <c r="D34" s="104" t="str">
        <f>IFERROR(ROUND(C34,IF('Redovisning för kunder'!$G$43="",3,'Redovisning för kunder'!$G$43+2))*100,"")</f>
        <v/>
      </c>
      <c r="G34" s="104" t="str">
        <f>A34&amp; " "&amp;D34&amp;"%"</f>
        <v>Återvunnen energi %</v>
      </c>
    </row>
    <row r="35" spans="1:30" x14ac:dyDescent="0.35">
      <c r="A35" s="112" t="s">
        <v>1086</v>
      </c>
      <c r="B35" s="104" t="e">
        <f>B29</f>
        <v>#VALUE!</v>
      </c>
      <c r="C35" s="104" t="e">
        <f>B30</f>
        <v>#VALUE!</v>
      </c>
      <c r="D35" s="104" t="str">
        <f>IFERROR(ROUND(C35,IF('Redovisning för kunder'!$G$43="",3,'Redovisning för kunder'!$G$43+2))*100,"")</f>
        <v/>
      </c>
      <c r="G35" s="104" t="str">
        <f>A35&amp; " "&amp;D35&amp;"%"</f>
        <v>Förnybart %</v>
      </c>
    </row>
    <row r="36" spans="1:30" x14ac:dyDescent="0.35">
      <c r="A36" s="112" t="s">
        <v>1087</v>
      </c>
      <c r="B36" s="104" t="e">
        <f>O29</f>
        <v>#VALUE!</v>
      </c>
      <c r="C36" s="104" t="e">
        <f>O30</f>
        <v>#VALUE!</v>
      </c>
      <c r="D36" s="104" t="str">
        <f>IFERROR(ROUND(C36,IF('Redovisning för kunder'!$G$43="",3,'Redovisning för kunder'!$G$43+2))*100,"")</f>
        <v/>
      </c>
      <c r="G36" s="104" t="str">
        <f>A36&amp; " "&amp;D36&amp;"%"</f>
        <v>Övrigt %</v>
      </c>
    </row>
    <row r="37" spans="1:30" x14ac:dyDescent="0.35">
      <c r="A37" s="112" t="s">
        <v>1066</v>
      </c>
      <c r="B37" s="104" t="e">
        <f>Q29</f>
        <v>#VALUE!</v>
      </c>
      <c r="C37" s="104" t="e">
        <f>Q30</f>
        <v>#VALUE!</v>
      </c>
      <c r="D37" s="104" t="str">
        <f>IFERROR(ROUND(C37,IF('Redovisning för kunder'!$G$43="",3,'Redovisning för kunder'!$G$43+2))*100,"")</f>
        <v/>
      </c>
      <c r="G37" s="104" t="str">
        <f>A37&amp; " "&amp;D37&amp;"%"</f>
        <v>Fossilt %</v>
      </c>
    </row>
    <row r="41" spans="1:30" ht="18.5" x14ac:dyDescent="0.45">
      <c r="A41" s="119" t="s">
        <v>1088</v>
      </c>
    </row>
    <row r="42" spans="1:30" ht="18.5" x14ac:dyDescent="0.45">
      <c r="A42" s="119"/>
    </row>
    <row r="43" spans="1:30" s="112" customFormat="1" x14ac:dyDescent="0.35">
      <c r="A43" s="141" t="s">
        <v>1089</v>
      </c>
      <c r="F43" s="142" t="s">
        <v>1090</v>
      </c>
      <c r="G43" s="143"/>
      <c r="H43" s="143"/>
      <c r="I43" s="143"/>
      <c r="J43" s="143"/>
      <c r="K43" s="143"/>
      <c r="L43" s="143"/>
      <c r="M43" s="142" t="s">
        <v>1091</v>
      </c>
      <c r="N43" s="143"/>
      <c r="O43" s="143"/>
      <c r="P43" s="143"/>
      <c r="Q43" s="143"/>
      <c r="S43" s="142" t="s">
        <v>1092</v>
      </c>
      <c r="X43" s="141" t="s">
        <v>1093</v>
      </c>
    </row>
    <row r="44" spans="1:30" s="112" customFormat="1" ht="54.75" customHeight="1" x14ac:dyDescent="0.35">
      <c r="A44" s="215" t="s">
        <v>1094</v>
      </c>
      <c r="B44" s="215"/>
      <c r="F44" s="142"/>
      <c r="G44" s="143"/>
      <c r="H44" s="143"/>
      <c r="I44" s="144" t="s">
        <v>1095</v>
      </c>
      <c r="J44" s="143"/>
      <c r="K44" s="143"/>
      <c r="L44" s="143"/>
      <c r="M44" s="142"/>
      <c r="N44" s="143"/>
      <c r="O44" s="143"/>
      <c r="P44" s="143"/>
      <c r="Q44" s="143"/>
      <c r="S44" s="143" t="s">
        <v>1096</v>
      </c>
      <c r="T44" s="143"/>
      <c r="U44" s="143" t="s">
        <v>1097</v>
      </c>
      <c r="X44" s="216" t="s">
        <v>1098</v>
      </c>
      <c r="Y44" s="217"/>
      <c r="Z44" s="217"/>
      <c r="AA44" s="218"/>
    </row>
    <row r="45" spans="1:30" ht="29" x14ac:dyDescent="0.35">
      <c r="A45" s="145"/>
      <c r="B45" s="146" t="s">
        <v>1099</v>
      </c>
      <c r="C45" s="147"/>
      <c r="E45" s="112"/>
      <c r="F45" s="143"/>
      <c r="G45" s="143"/>
      <c r="H45" s="143"/>
      <c r="I45" s="144">
        <v>0</v>
      </c>
      <c r="J45" s="143"/>
      <c r="K45" s="143"/>
      <c r="L45" s="144">
        <v>0</v>
      </c>
      <c r="M45" s="143" t="str">
        <f>IFERROR(INDEX($F$46:$I$53,MATCH($L45,$I$46:$I$53,0),1),"")</f>
        <v/>
      </c>
      <c r="N45" s="143"/>
      <c r="O45" s="143"/>
      <c r="P45" s="143"/>
      <c r="Q45" s="143"/>
      <c r="R45" s="112"/>
      <c r="S45" s="143"/>
      <c r="T45" s="143"/>
      <c r="U45" s="143"/>
      <c r="V45" s="112"/>
      <c r="W45" s="112"/>
      <c r="X45" s="148"/>
      <c r="Y45" s="149" t="s">
        <v>1100</v>
      </c>
      <c r="Z45" s="149" t="s">
        <v>1101</v>
      </c>
      <c r="AA45" s="150"/>
      <c r="AD45" s="104" t="s">
        <v>1153</v>
      </c>
    </row>
    <row r="46" spans="1:30" x14ac:dyDescent="0.35">
      <c r="A46" s="151" t="s">
        <v>1007</v>
      </c>
      <c r="B46" s="152" t="e">
        <f>G30</f>
        <v>#VALUE!</v>
      </c>
      <c r="C46" s="153" t="s">
        <v>1018</v>
      </c>
      <c r="E46" s="112"/>
      <c r="F46" s="154" t="str">
        <f>A46</f>
        <v>Återvunnen energi:</v>
      </c>
      <c r="G46" s="143"/>
      <c r="H46" s="143"/>
      <c r="I46" s="144">
        <f t="shared" ref="I46:I76" si="1">IF(F46&lt;&gt;"",I45+1,I45)</f>
        <v>1</v>
      </c>
      <c r="J46" s="143"/>
      <c r="K46" s="143"/>
      <c r="L46" s="144">
        <v>1</v>
      </c>
      <c r="M46" s="143" t="str">
        <f t="shared" ref="M46" si="2">IFERROR(INDEX($F$46:$I$76,MATCH($L46,$I$46:$I$76,0),1),"")</f>
        <v>Återvunnen energi:</v>
      </c>
      <c r="N46" s="143"/>
      <c r="O46" s="143"/>
      <c r="P46" s="143"/>
      <c r="Q46" s="143"/>
      <c r="R46" s="112"/>
      <c r="S46" s="143" t="str">
        <f>IF(M46="","",M46)</f>
        <v>Återvunnen energi:</v>
      </c>
      <c r="T46" s="143"/>
      <c r="U46" s="143" t="str">
        <f>IF(ISERROR(VLOOKUP(S46,$A$46:$B$74,2,FALSE)),"",IF(VLOOKUP(S46,$A$46:$B$74,2,FALSE)="","",VLOOKUP(S46,$A$46:$B$74,2,FALSE)))</f>
        <v/>
      </c>
      <c r="V46" s="112"/>
      <c r="W46" s="112"/>
      <c r="X46" s="155" t="str">
        <f t="shared" ref="X46:X76" si="3">S46</f>
        <v>Återvunnen energi:</v>
      </c>
      <c r="Y46" s="156" t="str">
        <f>IF(ISERROR(VLOOKUP(X46,$A$46:$C$74,3,FALSE)),"",IF(VLOOKUP(X46,$A$46:$C$74,3,FALSE)="Summa","ja",""))</f>
        <v>ja</v>
      </c>
      <c r="Z46" s="156" t="str">
        <f>IF(TYPE(U46)=1,(IF('Redovisning för kunder'!$G$43="",3,'Redovisning för kunder'!$G$43+2)),"")</f>
        <v/>
      </c>
      <c r="AA46" s="157" t="str">
        <f>IFERROR(ROUND(U46,Z46)*100&amp;"%","")</f>
        <v/>
      </c>
      <c r="AD46" s="104">
        <v>0</v>
      </c>
    </row>
    <row r="47" spans="1:30" x14ac:dyDescent="0.35">
      <c r="A47" s="158" t="s">
        <v>1102</v>
      </c>
      <c r="B47" s="152" t="e">
        <f>F27</f>
        <v>#VALUE!</v>
      </c>
      <c r="C47" s="153"/>
      <c r="E47" s="112"/>
      <c r="F47" s="143" t="e">
        <f>IF(B47=0,"",A47)</f>
        <v>#VALUE!</v>
      </c>
      <c r="G47" s="143"/>
      <c r="H47" s="143"/>
      <c r="I47" s="144" t="e">
        <f>IF(F47&lt;&gt;"",I46+1,I46)</f>
        <v>#VALUE!</v>
      </c>
      <c r="J47" s="143"/>
      <c r="K47" s="143"/>
      <c r="L47" s="144">
        <v>2</v>
      </c>
      <c r="M47" s="143" t="str">
        <f>IFERROR(INDEX($F$46:$I$76,MATCH($L47,$I$46:$I$76,0),1),"")</f>
        <v/>
      </c>
      <c r="N47" s="143"/>
      <c r="O47" s="143"/>
      <c r="P47" s="143"/>
      <c r="Q47" s="143"/>
      <c r="R47" s="112"/>
      <c r="S47" s="143" t="str">
        <f t="shared" ref="S47:S76" si="4">IF(M47="","",M47)</f>
        <v/>
      </c>
      <c r="T47" s="143"/>
      <c r="U47" s="143" t="str">
        <f t="shared" ref="U47:U76" si="5">IF(ISERROR(VLOOKUP(S47,$A$46:$B$74,2,FALSE)),"",IF(VLOOKUP(S47,$A$46:$B$74,2,FALSE)="","",VLOOKUP(S47,$A$46:$B$74,2,FALSE)))</f>
        <v/>
      </c>
      <c r="V47" s="112"/>
      <c r="W47" s="112"/>
      <c r="X47" s="155" t="str">
        <f t="shared" si="3"/>
        <v/>
      </c>
      <c r="Y47" s="156" t="str">
        <f>IF(ISERROR(VLOOKUP(X47,$A$46:$C$74,3,FALSE)),"",IF(VLOOKUP(X47,$A$46:$C$74,3,FALSE)="Summa","ja",""))</f>
        <v/>
      </c>
      <c r="Z47" s="156" t="str">
        <f>IF(TYPE(U47)=1,(IF('Redovisning för kunder'!$G$43="",3,'Redovisning för kunder'!$G$43+2)),"")</f>
        <v/>
      </c>
      <c r="AA47" s="157" t="str">
        <f t="shared" ref="AA47:AA76" si="6">IFERROR(ROUND(U47,Z47)*100&amp;"%","")</f>
        <v/>
      </c>
      <c r="AD47" s="104">
        <v>1</v>
      </c>
    </row>
    <row r="48" spans="1:30" x14ac:dyDescent="0.35">
      <c r="A48" s="158" t="s">
        <v>919</v>
      </c>
      <c r="B48" s="152" t="e">
        <f>L27</f>
        <v>#VALUE!</v>
      </c>
      <c r="C48" s="153"/>
      <c r="E48" s="112"/>
      <c r="F48" s="143" t="e">
        <f t="shared" ref="F48:F53" si="7">IF(B48=0,"",A48)</f>
        <v>#VALUE!</v>
      </c>
      <c r="G48" s="143"/>
      <c r="H48" s="143"/>
      <c r="I48" s="144" t="e">
        <f t="shared" si="1"/>
        <v>#VALUE!</v>
      </c>
      <c r="J48" s="143"/>
      <c r="K48" s="143"/>
      <c r="L48" s="144">
        <v>3</v>
      </c>
      <c r="M48" s="143" t="str">
        <f t="shared" ref="M48:M76" si="8">IFERROR(INDEX($F$46:$I$76,MATCH($L48,$I$46:$I$76,0),1),"")</f>
        <v/>
      </c>
      <c r="N48" s="143"/>
      <c r="O48" s="143"/>
      <c r="P48" s="143"/>
      <c r="Q48" s="143"/>
      <c r="R48" s="112"/>
      <c r="S48" s="143" t="str">
        <f>IF(M48="","",M48)</f>
        <v/>
      </c>
      <c r="T48" s="143"/>
      <c r="U48" s="143" t="str">
        <f t="shared" si="5"/>
        <v/>
      </c>
      <c r="V48" s="112"/>
      <c r="W48" s="112"/>
      <c r="X48" s="155" t="str">
        <f t="shared" si="3"/>
        <v/>
      </c>
      <c r="Y48" s="156" t="str">
        <f t="shared" ref="Y48:Y76" si="9">IF(ISERROR(VLOOKUP(X48,$A$46:$C$74,3,FALSE)),"",IF(VLOOKUP(X48,$A$46:$C$74,3,FALSE)="Summa","ja",""))</f>
        <v/>
      </c>
      <c r="Z48" s="156" t="str">
        <f>IF(TYPE(U48)=1,(IF('Redovisning för kunder'!$G$43="",3,'Redovisning för kunder'!$G$43+2)),"")</f>
        <v/>
      </c>
      <c r="AA48" s="157" t="str">
        <f>IFERROR(ROUND(U48,Z48)*100&amp;"%","")</f>
        <v/>
      </c>
      <c r="AD48" s="104">
        <v>2</v>
      </c>
    </row>
    <row r="49" spans="1:30" x14ac:dyDescent="0.35">
      <c r="A49" s="158" t="s">
        <v>1103</v>
      </c>
      <c r="B49" s="152" t="e">
        <f>K27</f>
        <v>#VALUE!</v>
      </c>
      <c r="C49" s="153"/>
      <c r="E49" s="112"/>
      <c r="F49" s="143" t="e">
        <f t="shared" si="7"/>
        <v>#VALUE!</v>
      </c>
      <c r="G49" s="143"/>
      <c r="H49" s="143"/>
      <c r="I49" s="144" t="e">
        <f t="shared" si="1"/>
        <v>#VALUE!</v>
      </c>
      <c r="J49" s="143"/>
      <c r="K49" s="143"/>
      <c r="L49" s="144">
        <v>4</v>
      </c>
      <c r="M49" s="143" t="str">
        <f t="shared" si="8"/>
        <v/>
      </c>
      <c r="N49" s="143"/>
      <c r="O49" s="143"/>
      <c r="P49" s="143"/>
      <c r="Q49" s="143"/>
      <c r="R49" s="112"/>
      <c r="S49" s="143" t="str">
        <f t="shared" si="4"/>
        <v/>
      </c>
      <c r="T49" s="143"/>
      <c r="U49" s="143" t="str">
        <f t="shared" si="5"/>
        <v/>
      </c>
      <c r="V49" s="112"/>
      <c r="W49" s="112"/>
      <c r="X49" s="155" t="str">
        <f t="shared" si="3"/>
        <v/>
      </c>
      <c r="Y49" s="156" t="str">
        <f t="shared" si="9"/>
        <v/>
      </c>
      <c r="Z49" s="156" t="str">
        <f>IF(TYPE(U49)=1,(IF('Redovisning för kunder'!$G$43="",3,'Redovisning för kunder'!$G$43+2)),"")</f>
        <v/>
      </c>
      <c r="AA49" s="157" t="str">
        <f t="shared" si="6"/>
        <v/>
      </c>
      <c r="AD49" s="104">
        <v>3</v>
      </c>
    </row>
    <row r="50" spans="1:30" x14ac:dyDescent="0.35">
      <c r="A50" s="158" t="s">
        <v>918</v>
      </c>
      <c r="B50" s="152" t="e">
        <f>J27</f>
        <v>#VALUE!</v>
      </c>
      <c r="C50" s="153"/>
      <c r="E50" s="112"/>
      <c r="F50" s="143" t="e">
        <f t="shared" si="7"/>
        <v>#VALUE!</v>
      </c>
      <c r="G50" s="143"/>
      <c r="H50" s="143"/>
      <c r="I50" s="144" t="e">
        <f t="shared" si="1"/>
        <v>#VALUE!</v>
      </c>
      <c r="J50" s="143"/>
      <c r="K50" s="143"/>
      <c r="L50" s="144">
        <v>5</v>
      </c>
      <c r="M50" s="143" t="str">
        <f t="shared" si="8"/>
        <v/>
      </c>
      <c r="N50" s="143"/>
      <c r="O50" s="143"/>
      <c r="P50" s="143"/>
      <c r="Q50" s="143"/>
      <c r="R50" s="112"/>
      <c r="S50" s="143" t="str">
        <f t="shared" si="4"/>
        <v/>
      </c>
      <c r="T50" s="143"/>
      <c r="U50" s="143" t="str">
        <f t="shared" si="5"/>
        <v/>
      </c>
      <c r="V50" s="112"/>
      <c r="W50" s="112"/>
      <c r="X50" s="155" t="str">
        <f t="shared" si="3"/>
        <v/>
      </c>
      <c r="Y50" s="156" t="str">
        <f t="shared" si="9"/>
        <v/>
      </c>
      <c r="Z50" s="156" t="str">
        <f>IF(TYPE(U50)=1,(IF('Redovisning för kunder'!$G$43="",3,'Redovisning för kunder'!$G$43+2)),"")</f>
        <v/>
      </c>
      <c r="AA50" s="157" t="str">
        <f t="shared" si="6"/>
        <v/>
      </c>
      <c r="AD50" s="104">
        <v>4</v>
      </c>
    </row>
    <row r="51" spans="1:30" x14ac:dyDescent="0.35">
      <c r="A51" s="158" t="s">
        <v>698</v>
      </c>
      <c r="B51" s="152" t="e">
        <f>G27</f>
        <v>#VALUE!</v>
      </c>
      <c r="C51" s="153"/>
      <c r="E51" s="112"/>
      <c r="F51" s="143" t="e">
        <f t="shared" si="7"/>
        <v>#VALUE!</v>
      </c>
      <c r="G51" s="143"/>
      <c r="H51" s="143"/>
      <c r="I51" s="144" t="e">
        <f t="shared" si="1"/>
        <v>#VALUE!</v>
      </c>
      <c r="J51" s="143"/>
      <c r="K51" s="143"/>
      <c r="L51" s="144">
        <v>6</v>
      </c>
      <c r="M51" s="143" t="str">
        <f t="shared" si="8"/>
        <v/>
      </c>
      <c r="N51" s="143"/>
      <c r="O51" s="143"/>
      <c r="P51" s="143"/>
      <c r="Q51" s="143"/>
      <c r="R51" s="112"/>
      <c r="S51" s="143" t="str">
        <f>IF(M51="","",M51)</f>
        <v/>
      </c>
      <c r="T51" s="143"/>
      <c r="U51" s="143" t="str">
        <f t="shared" si="5"/>
        <v/>
      </c>
      <c r="V51" s="112"/>
      <c r="W51" s="112"/>
      <c r="X51" s="155" t="str">
        <f>S51</f>
        <v/>
      </c>
      <c r="Y51" s="156" t="str">
        <f t="shared" si="9"/>
        <v/>
      </c>
      <c r="Z51" s="156" t="str">
        <f>IF(TYPE(U51)=1,(IF('Redovisning för kunder'!$G$43="",3,'Redovisning för kunder'!$G$43+2)),"")</f>
        <v/>
      </c>
      <c r="AA51" s="157" t="str">
        <f t="shared" si="6"/>
        <v/>
      </c>
      <c r="AD51" s="104">
        <v>5</v>
      </c>
    </row>
    <row r="52" spans="1:30" x14ac:dyDescent="0.35">
      <c r="A52" s="158" t="s">
        <v>1104</v>
      </c>
      <c r="B52" s="152" t="e">
        <f>H27</f>
        <v>#VALUE!</v>
      </c>
      <c r="C52" s="153"/>
      <c r="E52" s="112"/>
      <c r="F52" s="143" t="e">
        <f t="shared" si="7"/>
        <v>#VALUE!</v>
      </c>
      <c r="G52" s="143"/>
      <c r="H52" s="143"/>
      <c r="I52" s="144" t="e">
        <f t="shared" si="1"/>
        <v>#VALUE!</v>
      </c>
      <c r="J52" s="143"/>
      <c r="K52" s="143"/>
      <c r="L52" s="144">
        <v>7</v>
      </c>
      <c r="M52" s="143" t="str">
        <f>IFERROR(INDEX($F$46:$I$76,MATCH($L52,$I$46:$I$76,0),1),"")</f>
        <v/>
      </c>
      <c r="N52" s="143"/>
      <c r="O52" s="143"/>
      <c r="P52" s="143"/>
      <c r="Q52" s="143"/>
      <c r="R52" s="112"/>
      <c r="S52" s="143" t="str">
        <f t="shared" si="4"/>
        <v/>
      </c>
      <c r="T52" s="143"/>
      <c r="U52" s="143" t="str">
        <f>IF(ISERROR(VLOOKUP(S52,$A$46:$B$74,2,FALSE)),"",IF(VLOOKUP(S52,$A$46:$B$74,2,FALSE)="","",VLOOKUP(S52,$A$46:$B$74,2,FALSE)))</f>
        <v/>
      </c>
      <c r="V52" s="112"/>
      <c r="W52" s="112"/>
      <c r="X52" s="155" t="str">
        <f t="shared" si="3"/>
        <v/>
      </c>
      <c r="Y52" s="156" t="str">
        <f t="shared" si="9"/>
        <v/>
      </c>
      <c r="Z52" s="156" t="str">
        <f>IF(TYPE(U52)=1,(IF('Redovisning för kunder'!$G$43="",3,'Redovisning för kunder'!$G$43+2)),"")</f>
        <v/>
      </c>
      <c r="AA52" s="157" t="str">
        <f>IFERROR(ROUND(U52,Z52)*100&amp;"%","")</f>
        <v/>
      </c>
    </row>
    <row r="53" spans="1:30" x14ac:dyDescent="0.35">
      <c r="A53" s="158" t="s">
        <v>706</v>
      </c>
      <c r="B53" s="152" t="e">
        <f>I27</f>
        <v>#VALUE!</v>
      </c>
      <c r="C53" s="153"/>
      <c r="E53" s="144"/>
      <c r="F53" s="143" t="e">
        <f t="shared" si="7"/>
        <v>#VALUE!</v>
      </c>
      <c r="G53" s="143"/>
      <c r="H53" s="143"/>
      <c r="I53" s="144" t="e">
        <f t="shared" si="1"/>
        <v>#VALUE!</v>
      </c>
      <c r="J53" s="143"/>
      <c r="K53" s="143"/>
      <c r="L53" s="144">
        <v>8</v>
      </c>
      <c r="M53" s="143" t="str">
        <f t="shared" si="8"/>
        <v/>
      </c>
      <c r="N53" s="143"/>
      <c r="O53" s="143"/>
      <c r="P53" s="143"/>
      <c r="Q53" s="143"/>
      <c r="R53" s="112"/>
      <c r="S53" s="143" t="str">
        <f t="shared" si="4"/>
        <v/>
      </c>
      <c r="T53" s="143"/>
      <c r="U53" s="143" t="str">
        <f t="shared" si="5"/>
        <v/>
      </c>
      <c r="V53" s="112"/>
      <c r="W53" s="112"/>
      <c r="X53" s="155" t="str">
        <f t="shared" si="3"/>
        <v/>
      </c>
      <c r="Y53" s="156" t="str">
        <f t="shared" si="9"/>
        <v/>
      </c>
      <c r="Z53" s="156" t="str">
        <f>IF(TYPE(U53)=1,(IF('Redovisning för kunder'!$G$43="",3,'Redovisning för kunder'!$G$43+2)),"")</f>
        <v/>
      </c>
      <c r="AA53" s="157" t="str">
        <f t="shared" si="6"/>
        <v/>
      </c>
    </row>
    <row r="54" spans="1:30" x14ac:dyDescent="0.35">
      <c r="A54" s="158"/>
      <c r="B54" s="159"/>
      <c r="C54" s="153"/>
      <c r="E54" s="144" t="s">
        <v>1105</v>
      </c>
      <c r="F54" s="154" t="s">
        <v>623</v>
      </c>
      <c r="G54" s="143"/>
      <c r="H54" s="143"/>
      <c r="I54" s="144" t="e">
        <f t="shared" si="1"/>
        <v>#VALUE!</v>
      </c>
      <c r="J54" s="143"/>
      <c r="K54" s="143"/>
      <c r="L54" s="144">
        <v>9</v>
      </c>
      <c r="M54" s="143" t="str">
        <f t="shared" si="8"/>
        <v/>
      </c>
      <c r="N54" s="143"/>
      <c r="O54" s="143"/>
      <c r="P54" s="143"/>
      <c r="Q54" s="143"/>
      <c r="R54" s="112"/>
      <c r="S54" s="143" t="str">
        <f t="shared" si="4"/>
        <v/>
      </c>
      <c r="T54" s="143"/>
      <c r="U54" s="143" t="str">
        <f t="shared" si="5"/>
        <v/>
      </c>
      <c r="V54" s="112"/>
      <c r="W54" s="112"/>
      <c r="X54" s="155" t="str">
        <f t="shared" si="3"/>
        <v/>
      </c>
      <c r="Y54" s="156" t="str">
        <f t="shared" si="9"/>
        <v/>
      </c>
      <c r="Z54" s="156" t="str">
        <f>IF(TYPE(U54)=1,(IF('Redovisning för kunder'!$G$43="",3,'Redovisning för kunder'!$G$43+2)),"")</f>
        <v/>
      </c>
      <c r="AA54" s="157" t="str">
        <f t="shared" si="6"/>
        <v/>
      </c>
    </row>
    <row r="55" spans="1:30" x14ac:dyDescent="0.35">
      <c r="A55" s="151" t="s">
        <v>1006</v>
      </c>
      <c r="B55" s="152" t="e">
        <f>B30</f>
        <v>#VALUE!</v>
      </c>
      <c r="C55" s="153" t="s">
        <v>1018</v>
      </c>
      <c r="E55" s="143"/>
      <c r="F55" s="154" t="str">
        <f>A55</f>
        <v>Förnybart:</v>
      </c>
      <c r="G55" s="143"/>
      <c r="H55" s="143"/>
      <c r="I55" s="144" t="e">
        <f t="shared" si="1"/>
        <v>#VALUE!</v>
      </c>
      <c r="J55" s="143"/>
      <c r="K55" s="143"/>
      <c r="L55" s="144">
        <v>10</v>
      </c>
      <c r="M55" s="143" t="str">
        <f t="shared" si="8"/>
        <v/>
      </c>
      <c r="N55" s="143"/>
      <c r="O55" s="143"/>
      <c r="P55" s="143"/>
      <c r="Q55" s="143"/>
      <c r="R55" s="112"/>
      <c r="S55" s="143" t="str">
        <f t="shared" si="4"/>
        <v/>
      </c>
      <c r="T55" s="143"/>
      <c r="U55" s="143" t="str">
        <f t="shared" si="5"/>
        <v/>
      </c>
      <c r="V55" s="112"/>
      <c r="W55" s="112"/>
      <c r="X55" s="155" t="str">
        <f t="shared" si="3"/>
        <v/>
      </c>
      <c r="Y55" s="156" t="str">
        <f>IF(ISERROR(VLOOKUP(X55,$A$46:$C$74,3,FALSE)),"",IF(VLOOKUP(X55,$A$46:$C$74,3,FALSE)="Summa","ja",""))</f>
        <v/>
      </c>
      <c r="Z55" s="156" t="str">
        <f>IF(TYPE(U55)=1,(IF('Redovisning för kunder'!$G$43="",3,'Redovisning för kunder'!$G$43+2)),"")</f>
        <v/>
      </c>
      <c r="AA55" s="157" t="str">
        <f t="shared" si="6"/>
        <v/>
      </c>
    </row>
    <row r="56" spans="1:30" x14ac:dyDescent="0.35">
      <c r="A56" s="158" t="s">
        <v>1002</v>
      </c>
      <c r="B56" s="152" t="e">
        <f>A27</f>
        <v>#VALUE!</v>
      </c>
      <c r="C56" s="153"/>
      <c r="E56" s="143"/>
      <c r="F56" s="143" t="e">
        <f>IF(B56=0,"",A56)</f>
        <v>#VALUE!</v>
      </c>
      <c r="G56" s="143"/>
      <c r="H56" s="143"/>
      <c r="I56" s="144" t="e">
        <f t="shared" si="1"/>
        <v>#VALUE!</v>
      </c>
      <c r="J56" s="143"/>
      <c r="K56" s="143"/>
      <c r="L56" s="144">
        <v>11</v>
      </c>
      <c r="M56" s="143" t="str">
        <f t="shared" si="8"/>
        <v/>
      </c>
      <c r="N56" s="143"/>
      <c r="O56" s="143"/>
      <c r="P56" s="143"/>
      <c r="Q56" s="143"/>
      <c r="R56" s="112"/>
      <c r="S56" s="143" t="str">
        <f>IF(M56="","",M56)</f>
        <v/>
      </c>
      <c r="T56" s="143"/>
      <c r="U56" s="143" t="str">
        <f t="shared" si="5"/>
        <v/>
      </c>
      <c r="V56" s="112"/>
      <c r="W56" s="112"/>
      <c r="X56" s="155" t="str">
        <f t="shared" si="3"/>
        <v/>
      </c>
      <c r="Y56" s="156" t="str">
        <f>IF(ISERROR(VLOOKUP(X56,$A$46:$C$74,3,FALSE)),"",IF(VLOOKUP(X56,$A$46:$C$74,3,FALSE)="Summa","ja",""))</f>
        <v/>
      </c>
      <c r="Z56" s="156" t="str">
        <f>IF(TYPE(U56)=1,(IF('Redovisning för kunder'!$G$43="",3,'Redovisning för kunder'!$G$43+2)),"")</f>
        <v/>
      </c>
      <c r="AA56" s="157" t="str">
        <f t="shared" si="6"/>
        <v/>
      </c>
    </row>
    <row r="57" spans="1:30" x14ac:dyDescent="0.35">
      <c r="A57" s="158" t="s">
        <v>1106</v>
      </c>
      <c r="B57" s="152" t="e">
        <f>B27</f>
        <v>#VALUE!</v>
      </c>
      <c r="C57" s="153"/>
      <c r="E57" s="143"/>
      <c r="F57" s="143" t="e">
        <f>IF(B57=0,"",A57)</f>
        <v>#VALUE!</v>
      </c>
      <c r="G57" s="143"/>
      <c r="H57" s="143"/>
      <c r="I57" s="144" t="e">
        <f t="shared" si="1"/>
        <v>#VALUE!</v>
      </c>
      <c r="J57" s="143"/>
      <c r="K57" s="143"/>
      <c r="L57" s="144">
        <v>12</v>
      </c>
      <c r="M57" s="143" t="str">
        <f t="shared" si="8"/>
        <v/>
      </c>
      <c r="N57" s="143"/>
      <c r="O57" s="143"/>
      <c r="P57" s="143"/>
      <c r="Q57" s="143"/>
      <c r="R57" s="112"/>
      <c r="S57" s="143" t="str">
        <f t="shared" si="4"/>
        <v/>
      </c>
      <c r="T57" s="143"/>
      <c r="U57" s="143" t="str">
        <f t="shared" si="5"/>
        <v/>
      </c>
      <c r="V57" s="112"/>
      <c r="W57" s="112"/>
      <c r="X57" s="155" t="str">
        <f t="shared" si="3"/>
        <v/>
      </c>
      <c r="Y57" s="156" t="str">
        <f t="shared" si="9"/>
        <v/>
      </c>
      <c r="Z57" s="156" t="str">
        <f>IF(TYPE(U57)=1,(IF('Redovisning för kunder'!$G$43="",3,'Redovisning för kunder'!$G$43+2)),"")</f>
        <v/>
      </c>
      <c r="AA57" s="157" t="str">
        <f t="shared" si="6"/>
        <v/>
      </c>
    </row>
    <row r="58" spans="1:30" x14ac:dyDescent="0.35">
      <c r="A58" s="158" t="s">
        <v>1107</v>
      </c>
      <c r="B58" s="152" t="e">
        <f>C27</f>
        <v>#VALUE!</v>
      </c>
      <c r="C58" s="153"/>
      <c r="E58" s="143"/>
      <c r="F58" s="143" t="e">
        <f>IF(B58=0,"",A58)</f>
        <v>#VALUE!</v>
      </c>
      <c r="G58" s="143"/>
      <c r="H58" s="143"/>
      <c r="I58" s="144" t="e">
        <f t="shared" si="1"/>
        <v>#VALUE!</v>
      </c>
      <c r="J58" s="143"/>
      <c r="K58" s="143"/>
      <c r="L58" s="144">
        <v>13</v>
      </c>
      <c r="M58" s="143" t="str">
        <f t="shared" si="8"/>
        <v/>
      </c>
      <c r="N58" s="143"/>
      <c r="O58" s="143"/>
      <c r="P58" s="143"/>
      <c r="Q58" s="143"/>
      <c r="R58" s="112"/>
      <c r="S58" s="143" t="str">
        <f t="shared" si="4"/>
        <v/>
      </c>
      <c r="T58" s="143"/>
      <c r="U58" s="143" t="str">
        <f>IF(ISERROR(VLOOKUP(S58,$A$46:$B$74,2,FALSE)),"",IF(VLOOKUP(S58,$A$46:$B$74,2,FALSE)="","",VLOOKUP(S58,$A$46:$B$74,2,FALSE)))</f>
        <v/>
      </c>
      <c r="V58" s="112"/>
      <c r="W58" s="112"/>
      <c r="X58" s="155" t="str">
        <f t="shared" si="3"/>
        <v/>
      </c>
      <c r="Y58" s="156" t="str">
        <f>IF(ISERROR(VLOOKUP(X58,$A$46:$C$74,3,FALSE)),"",IF(VLOOKUP(X58,$A$46:$C$74,3,FALSE)="Summa","ja",""))</f>
        <v/>
      </c>
      <c r="Z58" s="156" t="str">
        <f>IF(TYPE(U58)=1,(IF('Redovisning för kunder'!$G$43="",3,'Redovisning för kunder'!$G$43+2)),"")</f>
        <v/>
      </c>
      <c r="AA58" s="157" t="str">
        <f t="shared" si="6"/>
        <v/>
      </c>
    </row>
    <row r="59" spans="1:30" x14ac:dyDescent="0.35">
      <c r="A59" s="158" t="s">
        <v>1050</v>
      </c>
      <c r="B59" s="152" t="e">
        <f>D27</f>
        <v>#VALUE!</v>
      </c>
      <c r="C59" s="153"/>
      <c r="E59" s="143"/>
      <c r="F59" s="143" t="e">
        <f>IF(B59=0,"",A59)</f>
        <v>#VALUE!</v>
      </c>
      <c r="G59" s="143"/>
      <c r="H59" s="143"/>
      <c r="I59" s="144" t="e">
        <f t="shared" si="1"/>
        <v>#VALUE!</v>
      </c>
      <c r="J59" s="143"/>
      <c r="K59" s="143"/>
      <c r="L59" s="144">
        <v>14</v>
      </c>
      <c r="M59" s="143" t="str">
        <f t="shared" si="8"/>
        <v/>
      </c>
      <c r="N59" s="143"/>
      <c r="O59" s="143"/>
      <c r="P59" s="143"/>
      <c r="Q59" s="143"/>
      <c r="R59" s="112"/>
      <c r="S59" s="143" t="str">
        <f t="shared" si="4"/>
        <v/>
      </c>
      <c r="T59" s="143"/>
      <c r="U59" s="143" t="str">
        <f>IF(ISERROR(VLOOKUP(S59,$A$46:$B$74,2,FALSE)),"",IF(VLOOKUP(S59,$A$46:$B$74,2,FALSE)="","",VLOOKUP(S59,$A$46:$B$74,2,FALSE)))</f>
        <v/>
      </c>
      <c r="V59" s="112"/>
      <c r="W59" s="112"/>
      <c r="X59" s="155" t="str">
        <f t="shared" si="3"/>
        <v/>
      </c>
      <c r="Y59" s="156" t="str">
        <f t="shared" si="9"/>
        <v/>
      </c>
      <c r="Z59" s="156" t="str">
        <f>IF(TYPE(U59)=1,(IF('Redovisning för kunder'!$G$43="",3,'Redovisning för kunder'!$G$43+2)),"")</f>
        <v/>
      </c>
      <c r="AA59" s="157" t="str">
        <f>IFERROR(ROUND(U59,Z59)*100&amp;"%","")</f>
        <v/>
      </c>
    </row>
    <row r="60" spans="1:30" x14ac:dyDescent="0.35">
      <c r="A60" s="158" t="s">
        <v>1108</v>
      </c>
      <c r="B60" s="152" t="e">
        <f>E27</f>
        <v>#VALUE!</v>
      </c>
      <c r="C60" s="153"/>
      <c r="E60" s="143"/>
      <c r="F60" s="143" t="e">
        <f>IF(B60=0,"",A60)</f>
        <v>#VALUE!</v>
      </c>
      <c r="G60" s="143"/>
      <c r="H60" s="143"/>
      <c r="I60" s="144" t="e">
        <f t="shared" si="1"/>
        <v>#VALUE!</v>
      </c>
      <c r="J60" s="143"/>
      <c r="K60" s="143"/>
      <c r="L60" s="144">
        <v>15</v>
      </c>
      <c r="M60" s="143" t="str">
        <f t="shared" si="8"/>
        <v/>
      </c>
      <c r="N60" s="143"/>
      <c r="O60" s="143"/>
      <c r="P60" s="143"/>
      <c r="Q60" s="143"/>
      <c r="R60" s="112"/>
      <c r="S60" s="143" t="str">
        <f t="shared" si="4"/>
        <v/>
      </c>
      <c r="T60" s="143"/>
      <c r="U60" s="143" t="str">
        <f t="shared" si="5"/>
        <v/>
      </c>
      <c r="V60" s="112"/>
      <c r="W60" s="112"/>
      <c r="X60" s="155" t="str">
        <f t="shared" si="3"/>
        <v/>
      </c>
      <c r="Y60" s="156" t="str">
        <f t="shared" si="9"/>
        <v/>
      </c>
      <c r="Z60" s="156" t="str">
        <f>IF(TYPE(U60)=1,(IF('Redovisning för kunder'!$G$43="",3,'Redovisning för kunder'!$G$43+2)),"")</f>
        <v/>
      </c>
      <c r="AA60" s="157" t="str">
        <f t="shared" si="6"/>
        <v/>
      </c>
    </row>
    <row r="61" spans="1:30" x14ac:dyDescent="0.35">
      <c r="A61" s="158"/>
      <c r="B61" s="159"/>
      <c r="C61" s="160"/>
      <c r="E61" s="144" t="s">
        <v>1109</v>
      </c>
      <c r="F61" s="143" t="s">
        <v>623</v>
      </c>
      <c r="G61" s="143"/>
      <c r="H61" s="143"/>
      <c r="I61" s="144" t="e">
        <f t="shared" si="1"/>
        <v>#VALUE!</v>
      </c>
      <c r="J61" s="143"/>
      <c r="K61" s="143"/>
      <c r="L61" s="144">
        <v>16</v>
      </c>
      <c r="M61" s="143" t="str">
        <f t="shared" si="8"/>
        <v/>
      </c>
      <c r="N61" s="143"/>
      <c r="O61" s="143"/>
      <c r="P61" s="143"/>
      <c r="Q61" s="143"/>
      <c r="R61" s="112"/>
      <c r="S61" s="143" t="str">
        <f t="shared" si="4"/>
        <v/>
      </c>
      <c r="T61" s="143"/>
      <c r="U61" s="143" t="str">
        <f t="shared" si="5"/>
        <v/>
      </c>
      <c r="V61" s="112"/>
      <c r="W61" s="112"/>
      <c r="X61" s="155" t="str">
        <f t="shared" si="3"/>
        <v/>
      </c>
      <c r="Y61" s="156" t="str">
        <f t="shared" si="9"/>
        <v/>
      </c>
      <c r="Z61" s="156" t="str">
        <f>IF(TYPE(U61)=1,(IF('Redovisning för kunder'!$G$43="",3,'Redovisning för kunder'!$G$43+2)),"")</f>
        <v/>
      </c>
      <c r="AA61" s="157" t="str">
        <f>IFERROR(ROUND(U61,Z61)*100&amp;"%","")</f>
        <v/>
      </c>
    </row>
    <row r="62" spans="1:30" x14ac:dyDescent="0.35">
      <c r="A62" s="151" t="s">
        <v>1005</v>
      </c>
      <c r="B62" s="152" t="e">
        <f>O30</f>
        <v>#VALUE!</v>
      </c>
      <c r="C62" s="153" t="s">
        <v>1018</v>
      </c>
      <c r="E62" s="143"/>
      <c r="F62" s="154" t="str">
        <f>A62</f>
        <v>Övrigt:</v>
      </c>
      <c r="G62" s="143"/>
      <c r="H62" s="143"/>
      <c r="I62" s="144" t="e">
        <f t="shared" si="1"/>
        <v>#VALUE!</v>
      </c>
      <c r="J62" s="143"/>
      <c r="K62" s="143"/>
      <c r="L62" s="144">
        <v>17</v>
      </c>
      <c r="M62" s="143" t="str">
        <f t="shared" si="8"/>
        <v/>
      </c>
      <c r="N62" s="143"/>
      <c r="O62" s="143"/>
      <c r="P62" s="143"/>
      <c r="Q62" s="143"/>
      <c r="R62" s="112"/>
      <c r="S62" s="143" t="str">
        <f t="shared" si="4"/>
        <v/>
      </c>
      <c r="T62" s="143"/>
      <c r="U62" s="143" t="str">
        <f t="shared" si="5"/>
        <v/>
      </c>
      <c r="V62" s="112"/>
      <c r="W62" s="112"/>
      <c r="X62" s="155" t="str">
        <f t="shared" si="3"/>
        <v/>
      </c>
      <c r="Y62" s="156" t="str">
        <f t="shared" si="9"/>
        <v/>
      </c>
      <c r="Z62" s="156" t="str">
        <f>IF(TYPE(U62)=1,(IF('Redovisning för kunder'!$G$43="",3,'Redovisning för kunder'!$G$43+2)),"")</f>
        <v/>
      </c>
      <c r="AA62" s="157" t="str">
        <f>IFERROR(ROUND(U62,Z62)*100&amp;"%","")</f>
        <v/>
      </c>
    </row>
    <row r="63" spans="1:30" x14ac:dyDescent="0.35">
      <c r="A63" s="158" t="s">
        <v>1110</v>
      </c>
      <c r="B63" s="152" t="e">
        <f>O27</f>
        <v>#VALUE!</v>
      </c>
      <c r="C63" s="153"/>
      <c r="E63" s="143"/>
      <c r="F63" s="143" t="e">
        <f>IF(B63=0,"",A63)</f>
        <v>#VALUE!</v>
      </c>
      <c r="G63" s="143"/>
      <c r="H63" s="143"/>
      <c r="I63" s="144" t="e">
        <f t="shared" si="1"/>
        <v>#VALUE!</v>
      </c>
      <c r="J63" s="143"/>
      <c r="K63" s="143"/>
      <c r="L63" s="144">
        <v>18</v>
      </c>
      <c r="M63" s="143" t="str">
        <f t="shared" si="8"/>
        <v/>
      </c>
      <c r="N63" s="143"/>
      <c r="O63" s="143"/>
      <c r="P63" s="143"/>
      <c r="Q63" s="143"/>
      <c r="R63" s="112"/>
      <c r="S63" s="143" t="str">
        <f t="shared" si="4"/>
        <v/>
      </c>
      <c r="T63" s="143"/>
      <c r="U63" s="143" t="str">
        <f t="shared" si="5"/>
        <v/>
      </c>
      <c r="V63" s="112"/>
      <c r="W63" s="112"/>
      <c r="X63" s="155" t="str">
        <f t="shared" si="3"/>
        <v/>
      </c>
      <c r="Y63" s="156" t="str">
        <f t="shared" si="9"/>
        <v/>
      </c>
      <c r="Z63" s="156" t="str">
        <f>IF(TYPE(U63)=1,(IF('Redovisning för kunder'!$G$43="",3,'Redovisning för kunder'!$G$43+2)),"")</f>
        <v/>
      </c>
      <c r="AA63" s="157" t="str">
        <f t="shared" si="6"/>
        <v/>
      </c>
    </row>
    <row r="64" spans="1:30" x14ac:dyDescent="0.35">
      <c r="A64" s="158" t="s">
        <v>1111</v>
      </c>
      <c r="B64" s="152" t="e">
        <f>N27</f>
        <v>#VALUE!</v>
      </c>
      <c r="C64" s="153"/>
      <c r="E64" s="143"/>
      <c r="F64" s="143" t="e">
        <f>IF(B64=0,"",A64)</f>
        <v>#VALUE!</v>
      </c>
      <c r="G64" s="143"/>
      <c r="H64" s="143"/>
      <c r="I64" s="144" t="e">
        <f t="shared" si="1"/>
        <v>#VALUE!</v>
      </c>
      <c r="J64" s="143"/>
      <c r="K64" s="143"/>
      <c r="L64" s="144">
        <v>19</v>
      </c>
      <c r="M64" s="143" t="str">
        <f t="shared" si="8"/>
        <v/>
      </c>
      <c r="N64" s="143"/>
      <c r="O64" s="143"/>
      <c r="P64" s="143"/>
      <c r="Q64" s="143"/>
      <c r="R64" s="112"/>
      <c r="S64" s="143" t="str">
        <f t="shared" si="4"/>
        <v/>
      </c>
      <c r="T64" s="143"/>
      <c r="U64" s="143" t="str">
        <f>IF(ISERROR(VLOOKUP(S64,$A$46:$B$74,2,FALSE)),"",IF(VLOOKUP(S64,$A$46:$B$74,2,FALSE)="","",VLOOKUP(S64,$A$46:$B$74,2,FALSE)))</f>
        <v/>
      </c>
      <c r="V64" s="112"/>
      <c r="W64" s="112"/>
      <c r="X64" s="155" t="str">
        <f t="shared" si="3"/>
        <v/>
      </c>
      <c r="Y64" s="156" t="str">
        <f t="shared" si="9"/>
        <v/>
      </c>
      <c r="Z64" s="156" t="str">
        <f>IF(TYPE(U64)=1,(IF('Redovisning för kunder'!$G$43="",3,'Redovisning för kunder'!$G$43+2)),"")</f>
        <v/>
      </c>
      <c r="AA64" s="157" t="str">
        <f>IFERROR(ROUND(U64,Z64)*100&amp;"%","")</f>
        <v/>
      </c>
    </row>
    <row r="65" spans="1:27" x14ac:dyDescent="0.35">
      <c r="A65" s="158" t="s">
        <v>1069</v>
      </c>
      <c r="B65" s="152" t="e">
        <f>M27</f>
        <v>#VALUE!</v>
      </c>
      <c r="C65" s="153"/>
      <c r="E65" s="143"/>
      <c r="F65" s="143" t="e">
        <f>IF(B65=0,"",A65)</f>
        <v>#VALUE!</v>
      </c>
      <c r="G65" s="143"/>
      <c r="H65" s="143"/>
      <c r="I65" s="144" t="e">
        <f t="shared" si="1"/>
        <v>#VALUE!</v>
      </c>
      <c r="J65" s="143"/>
      <c r="K65" s="143"/>
      <c r="L65" s="144">
        <v>20</v>
      </c>
      <c r="M65" s="143" t="str">
        <f t="shared" si="8"/>
        <v/>
      </c>
      <c r="N65" s="143"/>
      <c r="O65" s="143"/>
      <c r="P65" s="143"/>
      <c r="Q65" s="143"/>
      <c r="R65" s="112"/>
      <c r="S65" s="143" t="str">
        <f t="shared" si="4"/>
        <v/>
      </c>
      <c r="T65" s="143"/>
      <c r="U65" s="143" t="str">
        <f t="shared" si="5"/>
        <v/>
      </c>
      <c r="V65" s="112"/>
      <c r="W65" s="112"/>
      <c r="X65" s="155" t="str">
        <f t="shared" si="3"/>
        <v/>
      </c>
      <c r="Y65" s="156" t="str">
        <f t="shared" si="9"/>
        <v/>
      </c>
      <c r="Z65" s="156" t="str">
        <f>IF(TYPE(U65)=1,(IF('Redovisning för kunder'!$G$43="",3,'Redovisning för kunder'!$G$43+2)),"")</f>
        <v/>
      </c>
      <c r="AA65" s="157" t="str">
        <f t="shared" si="6"/>
        <v/>
      </c>
    </row>
    <row r="66" spans="1:27" x14ac:dyDescent="0.35">
      <c r="A66" s="158"/>
      <c r="B66" s="159"/>
      <c r="C66" s="153"/>
      <c r="E66" s="144" t="s">
        <v>1112</v>
      </c>
      <c r="F66" s="143" t="s">
        <v>623</v>
      </c>
      <c r="G66" s="143"/>
      <c r="H66" s="143"/>
      <c r="I66" s="144" t="e">
        <f t="shared" si="1"/>
        <v>#VALUE!</v>
      </c>
      <c r="J66" s="143"/>
      <c r="K66" s="143"/>
      <c r="L66" s="144">
        <v>21</v>
      </c>
      <c r="M66" s="143" t="str">
        <f t="shared" si="8"/>
        <v/>
      </c>
      <c r="N66" s="143"/>
      <c r="O66" s="143"/>
      <c r="P66" s="143"/>
      <c r="Q66" s="143"/>
      <c r="R66" s="112"/>
      <c r="S66" s="143" t="str">
        <f t="shared" si="4"/>
        <v/>
      </c>
      <c r="T66" s="143"/>
      <c r="U66" s="143" t="str">
        <f t="shared" si="5"/>
        <v/>
      </c>
      <c r="V66" s="112"/>
      <c r="W66" s="112"/>
      <c r="X66" s="155" t="str">
        <f t="shared" si="3"/>
        <v/>
      </c>
      <c r="Y66" s="156" t="str">
        <f t="shared" si="9"/>
        <v/>
      </c>
      <c r="Z66" s="156" t="str">
        <f>IF(TYPE(U66)=1,(IF('Redovisning för kunder'!$G$43="",3,'Redovisning för kunder'!$G$43+2)),"")</f>
        <v/>
      </c>
      <c r="AA66" s="157" t="str">
        <f t="shared" si="6"/>
        <v/>
      </c>
    </row>
    <row r="67" spans="1:27" x14ac:dyDescent="0.35">
      <c r="A67" s="151" t="s">
        <v>1004</v>
      </c>
      <c r="B67" s="152" t="e">
        <f>Q30</f>
        <v>#VALUE!</v>
      </c>
      <c r="C67" s="153" t="s">
        <v>1018</v>
      </c>
      <c r="E67" s="143"/>
      <c r="F67" s="154" t="str">
        <f>A67</f>
        <v>Fossilt:</v>
      </c>
      <c r="G67" s="143"/>
      <c r="H67" s="143"/>
      <c r="I67" s="144" t="e">
        <f t="shared" si="1"/>
        <v>#VALUE!</v>
      </c>
      <c r="J67" s="143"/>
      <c r="K67" s="143"/>
      <c r="L67" s="144">
        <v>22</v>
      </c>
      <c r="M67" s="143" t="str">
        <f t="shared" si="8"/>
        <v/>
      </c>
      <c r="N67" s="143"/>
      <c r="O67" s="143"/>
      <c r="P67" s="143"/>
      <c r="Q67" s="143"/>
      <c r="R67" s="112"/>
      <c r="S67" s="143" t="str">
        <f t="shared" si="4"/>
        <v/>
      </c>
      <c r="T67" s="143"/>
      <c r="U67" s="143" t="str">
        <f t="shared" si="5"/>
        <v/>
      </c>
      <c r="V67" s="112"/>
      <c r="W67" s="112"/>
      <c r="X67" s="155" t="str">
        <f t="shared" si="3"/>
        <v/>
      </c>
      <c r="Y67" s="156" t="str">
        <f t="shared" si="9"/>
        <v/>
      </c>
      <c r="Z67" s="156" t="str">
        <f>IF(TYPE(U67)=1,(IF('Redovisning för kunder'!$G$43="",3,'Redovisning för kunder'!$G$43+2)),"")</f>
        <v/>
      </c>
      <c r="AA67" s="157" t="str">
        <f t="shared" si="6"/>
        <v/>
      </c>
    </row>
    <row r="68" spans="1:27" x14ac:dyDescent="0.35">
      <c r="A68" s="158" t="s">
        <v>1049</v>
      </c>
      <c r="B68" s="152" t="e">
        <f>Q27</f>
        <v>#VALUE!</v>
      </c>
      <c r="C68" s="153"/>
      <c r="E68" s="143"/>
      <c r="F68" s="143" t="e">
        <f t="shared" ref="F68:F74" si="10">IF(B68=0,"",A68)</f>
        <v>#VALUE!</v>
      </c>
      <c r="G68" s="143"/>
      <c r="H68" s="143"/>
      <c r="I68" s="144" t="e">
        <f t="shared" si="1"/>
        <v>#VALUE!</v>
      </c>
      <c r="J68" s="143"/>
      <c r="K68" s="143"/>
      <c r="L68" s="144">
        <v>23</v>
      </c>
      <c r="M68" s="143" t="str">
        <f t="shared" si="8"/>
        <v/>
      </c>
      <c r="N68" s="143"/>
      <c r="O68" s="143"/>
      <c r="P68" s="143"/>
      <c r="Q68" s="143"/>
      <c r="R68" s="112"/>
      <c r="S68" s="143" t="str">
        <f t="shared" si="4"/>
        <v/>
      </c>
      <c r="T68" s="143"/>
      <c r="U68" s="143" t="str">
        <f t="shared" si="5"/>
        <v/>
      </c>
      <c r="V68" s="112"/>
      <c r="W68" s="112"/>
      <c r="X68" s="155" t="str">
        <f t="shared" si="3"/>
        <v/>
      </c>
      <c r="Y68" s="156" t="str">
        <f t="shared" si="9"/>
        <v/>
      </c>
      <c r="Z68" s="156" t="str">
        <f>IF(TYPE(U68)=1,(IF('Redovisning för kunder'!$G$43="",3,'Redovisning för kunder'!$G$43+2)),"")</f>
        <v/>
      </c>
      <c r="AA68" s="157" t="str">
        <f t="shared" si="6"/>
        <v/>
      </c>
    </row>
    <row r="69" spans="1:27" x14ac:dyDescent="0.35">
      <c r="A69" s="158" t="s">
        <v>699</v>
      </c>
      <c r="B69" s="152" t="e">
        <f>R27</f>
        <v>#VALUE!</v>
      </c>
      <c r="C69" s="153"/>
      <c r="E69" s="112"/>
      <c r="F69" s="143" t="e">
        <f t="shared" si="10"/>
        <v>#VALUE!</v>
      </c>
      <c r="G69" s="143"/>
      <c r="H69" s="143"/>
      <c r="I69" s="144" t="e">
        <f t="shared" si="1"/>
        <v>#VALUE!</v>
      </c>
      <c r="J69" s="143"/>
      <c r="K69" s="143"/>
      <c r="L69" s="144">
        <v>24</v>
      </c>
      <c r="M69" s="143" t="str">
        <f t="shared" si="8"/>
        <v/>
      </c>
      <c r="N69" s="143"/>
      <c r="O69" s="143"/>
      <c r="P69" s="143"/>
      <c r="Q69" s="143"/>
      <c r="R69" s="112"/>
      <c r="S69" s="143" t="str">
        <f t="shared" si="4"/>
        <v/>
      </c>
      <c r="T69" s="143"/>
      <c r="U69" s="143" t="str">
        <f t="shared" si="5"/>
        <v/>
      </c>
      <c r="V69" s="112"/>
      <c r="W69" s="112"/>
      <c r="X69" s="155" t="str">
        <f t="shared" si="3"/>
        <v/>
      </c>
      <c r="Y69" s="156" t="str">
        <f t="shared" si="9"/>
        <v/>
      </c>
      <c r="Z69" s="156" t="str">
        <f>IF(TYPE(U69)=1,(IF('Redovisning för kunder'!$G$43="",3,'Redovisning för kunder'!$G$43+2)),"")</f>
        <v/>
      </c>
      <c r="AA69" s="157" t="str">
        <f t="shared" si="6"/>
        <v/>
      </c>
    </row>
    <row r="70" spans="1:27" x14ac:dyDescent="0.35">
      <c r="A70" s="158" t="s">
        <v>922</v>
      </c>
      <c r="B70" s="152" t="e">
        <f>P27</f>
        <v>#VALUE!</v>
      </c>
      <c r="C70" s="153"/>
      <c r="E70" s="112"/>
      <c r="F70" s="143" t="e">
        <f t="shared" si="10"/>
        <v>#VALUE!</v>
      </c>
      <c r="G70" s="143"/>
      <c r="H70" s="143"/>
      <c r="I70" s="144" t="e">
        <f t="shared" si="1"/>
        <v>#VALUE!</v>
      </c>
      <c r="J70" s="143"/>
      <c r="K70" s="143"/>
      <c r="L70" s="144">
        <v>25</v>
      </c>
      <c r="M70" s="143" t="str">
        <f t="shared" si="8"/>
        <v/>
      </c>
      <c r="N70" s="143"/>
      <c r="O70" s="143"/>
      <c r="P70" s="143"/>
      <c r="Q70" s="143"/>
      <c r="R70" s="112"/>
      <c r="S70" s="143" t="str">
        <f t="shared" si="4"/>
        <v/>
      </c>
      <c r="T70" s="143"/>
      <c r="U70" s="143" t="str">
        <f t="shared" si="5"/>
        <v/>
      </c>
      <c r="V70" s="112"/>
      <c r="W70" s="112"/>
      <c r="X70" s="155" t="str">
        <f t="shared" si="3"/>
        <v/>
      </c>
      <c r="Y70" s="156" t="str">
        <f t="shared" si="9"/>
        <v/>
      </c>
      <c r="Z70" s="156" t="str">
        <f>IF(TYPE(U70)=1,(IF('Redovisning för kunder'!$G$43="",3,'Redovisning för kunder'!$G$43+2)),"")</f>
        <v/>
      </c>
      <c r="AA70" s="157" t="str">
        <f t="shared" si="6"/>
        <v/>
      </c>
    </row>
    <row r="71" spans="1:27" x14ac:dyDescent="0.35">
      <c r="A71" s="158" t="s">
        <v>1113</v>
      </c>
      <c r="B71" s="152" t="e">
        <f>S27</f>
        <v>#VALUE!</v>
      </c>
      <c r="C71" s="153"/>
      <c r="E71" s="112"/>
      <c r="F71" s="143" t="e">
        <f t="shared" si="10"/>
        <v>#VALUE!</v>
      </c>
      <c r="G71" s="143"/>
      <c r="H71" s="143"/>
      <c r="I71" s="144" t="e">
        <f t="shared" si="1"/>
        <v>#VALUE!</v>
      </c>
      <c r="J71" s="143"/>
      <c r="K71" s="143"/>
      <c r="L71" s="144">
        <v>26</v>
      </c>
      <c r="M71" s="143" t="str">
        <f t="shared" si="8"/>
        <v/>
      </c>
      <c r="N71" s="143"/>
      <c r="O71" s="143"/>
      <c r="P71" s="143"/>
      <c r="Q71" s="143"/>
      <c r="R71" s="112"/>
      <c r="S71" s="143" t="str">
        <f t="shared" si="4"/>
        <v/>
      </c>
      <c r="T71" s="143"/>
      <c r="U71" s="143" t="str">
        <f t="shared" si="5"/>
        <v/>
      </c>
      <c r="V71" s="112"/>
      <c r="W71" s="112"/>
      <c r="X71" s="155" t="str">
        <f t="shared" si="3"/>
        <v/>
      </c>
      <c r="Y71" s="156" t="str">
        <f t="shared" si="9"/>
        <v/>
      </c>
      <c r="Z71" s="156" t="str">
        <f>IF(TYPE(U71)=1,(IF('Redovisning för kunder'!$G$43="",3,'Redovisning för kunder'!$G$43+2)),"")</f>
        <v/>
      </c>
      <c r="AA71" s="157" t="str">
        <f t="shared" si="6"/>
        <v/>
      </c>
    </row>
    <row r="72" spans="1:27" x14ac:dyDescent="0.35">
      <c r="A72" s="158" t="s">
        <v>1114</v>
      </c>
      <c r="B72" s="152" t="e">
        <f>T27</f>
        <v>#VALUE!</v>
      </c>
      <c r="C72" s="153"/>
      <c r="E72" s="112"/>
      <c r="F72" s="143" t="e">
        <f t="shared" si="10"/>
        <v>#VALUE!</v>
      </c>
      <c r="G72" s="143"/>
      <c r="H72" s="143"/>
      <c r="I72" s="144" t="e">
        <f t="shared" si="1"/>
        <v>#VALUE!</v>
      </c>
      <c r="J72" s="143"/>
      <c r="K72" s="143"/>
      <c r="L72" s="144">
        <v>27</v>
      </c>
      <c r="M72" s="143" t="str">
        <f t="shared" si="8"/>
        <v/>
      </c>
      <c r="N72" s="143"/>
      <c r="O72" s="143"/>
      <c r="P72" s="143"/>
      <c r="Q72" s="143"/>
      <c r="R72" s="112"/>
      <c r="S72" s="143" t="str">
        <f t="shared" si="4"/>
        <v/>
      </c>
      <c r="T72" s="143"/>
      <c r="U72" s="143" t="str">
        <f t="shared" si="5"/>
        <v/>
      </c>
      <c r="V72" s="112"/>
      <c r="W72" s="112"/>
      <c r="X72" s="155" t="str">
        <f t="shared" si="3"/>
        <v/>
      </c>
      <c r="Y72" s="156" t="str">
        <f t="shared" si="9"/>
        <v/>
      </c>
      <c r="Z72" s="156" t="str">
        <f>IF(TYPE(U72)=1,(IF('Redovisning för kunder'!$G$43="",3,'Redovisning för kunder'!$G$43+2)),"")</f>
        <v/>
      </c>
      <c r="AA72" s="157" t="str">
        <f t="shared" si="6"/>
        <v/>
      </c>
    </row>
    <row r="73" spans="1:27" x14ac:dyDescent="0.35">
      <c r="A73" s="158" t="s">
        <v>1115</v>
      </c>
      <c r="B73" s="152" t="e">
        <f>U27</f>
        <v>#VALUE!</v>
      </c>
      <c r="C73" s="153"/>
      <c r="E73" s="112"/>
      <c r="F73" s="143" t="e">
        <f t="shared" si="10"/>
        <v>#VALUE!</v>
      </c>
      <c r="G73" s="143"/>
      <c r="H73" s="143"/>
      <c r="I73" s="144" t="e">
        <f t="shared" si="1"/>
        <v>#VALUE!</v>
      </c>
      <c r="J73" s="143"/>
      <c r="K73" s="143"/>
      <c r="L73" s="144">
        <v>28</v>
      </c>
      <c r="M73" s="143" t="str">
        <f t="shared" si="8"/>
        <v/>
      </c>
      <c r="N73" s="143"/>
      <c r="O73" s="143"/>
      <c r="P73" s="143"/>
      <c r="Q73" s="143"/>
      <c r="R73" s="112"/>
      <c r="S73" s="143" t="str">
        <f t="shared" si="4"/>
        <v/>
      </c>
      <c r="T73" s="143"/>
      <c r="U73" s="143" t="str">
        <f t="shared" si="5"/>
        <v/>
      </c>
      <c r="V73" s="112"/>
      <c r="W73" s="112"/>
      <c r="X73" s="155" t="str">
        <f t="shared" si="3"/>
        <v/>
      </c>
      <c r="Y73" s="156" t="str">
        <f t="shared" si="9"/>
        <v/>
      </c>
      <c r="Z73" s="156" t="str">
        <f>IF(TYPE(U73)=1,(IF('Redovisning för kunder'!$G$43="",3,'Redovisning för kunder'!$G$43+2)),"")</f>
        <v/>
      </c>
      <c r="AA73" s="157" t="str">
        <f t="shared" si="6"/>
        <v/>
      </c>
    </row>
    <row r="74" spans="1:27" x14ac:dyDescent="0.35">
      <c r="A74" s="158" t="s">
        <v>1116</v>
      </c>
      <c r="B74" s="152" t="e">
        <f>V27</f>
        <v>#VALUE!</v>
      </c>
      <c r="C74" s="153"/>
      <c r="E74" s="112"/>
      <c r="F74" s="143" t="e">
        <f t="shared" si="10"/>
        <v>#VALUE!</v>
      </c>
      <c r="G74" s="143"/>
      <c r="H74" s="143"/>
      <c r="I74" s="144" t="e">
        <f t="shared" si="1"/>
        <v>#VALUE!</v>
      </c>
      <c r="J74" s="143"/>
      <c r="K74" s="143"/>
      <c r="L74" s="144">
        <v>29</v>
      </c>
      <c r="M74" s="143" t="str">
        <f t="shared" si="8"/>
        <v/>
      </c>
      <c r="N74" s="143"/>
      <c r="O74" s="143"/>
      <c r="P74" s="143"/>
      <c r="Q74" s="143"/>
      <c r="R74" s="112"/>
      <c r="S74" s="143" t="str">
        <f t="shared" si="4"/>
        <v/>
      </c>
      <c r="T74" s="143"/>
      <c r="U74" s="143" t="str">
        <f t="shared" si="5"/>
        <v/>
      </c>
      <c r="V74" s="112"/>
      <c r="W74" s="112"/>
      <c r="X74" s="155" t="str">
        <f t="shared" si="3"/>
        <v/>
      </c>
      <c r="Y74" s="156" t="str">
        <f t="shared" si="9"/>
        <v/>
      </c>
      <c r="Z74" s="156" t="str">
        <f>IF(TYPE(U74)=1,(IF('Redovisning för kunder'!$G$43="",3,'Redovisning för kunder'!$G$43+2)),"")</f>
        <v/>
      </c>
      <c r="AA74" s="157" t="str">
        <f t="shared" si="6"/>
        <v/>
      </c>
    </row>
    <row r="75" spans="1:27" x14ac:dyDescent="0.35">
      <c r="A75" s="158"/>
      <c r="B75" s="159"/>
      <c r="C75" s="153"/>
      <c r="E75" s="144" t="s">
        <v>1117</v>
      </c>
      <c r="F75" s="143" t="s">
        <v>623</v>
      </c>
      <c r="G75" s="143"/>
      <c r="H75" s="143"/>
      <c r="I75" s="144" t="e">
        <f t="shared" si="1"/>
        <v>#VALUE!</v>
      </c>
      <c r="J75" s="143"/>
      <c r="K75" s="143"/>
      <c r="L75" s="144">
        <v>30</v>
      </c>
      <c r="M75" s="143" t="str">
        <f t="shared" si="8"/>
        <v/>
      </c>
      <c r="N75" s="143"/>
      <c r="O75" s="143"/>
      <c r="P75" s="143"/>
      <c r="Q75" s="143"/>
      <c r="R75" s="112"/>
      <c r="S75" s="143" t="str">
        <f t="shared" si="4"/>
        <v/>
      </c>
      <c r="T75" s="143"/>
      <c r="U75" s="143" t="str">
        <f t="shared" si="5"/>
        <v/>
      </c>
      <c r="V75" s="112"/>
      <c r="W75" s="112"/>
      <c r="X75" s="155" t="str">
        <f t="shared" si="3"/>
        <v/>
      </c>
      <c r="Y75" s="156" t="str">
        <f t="shared" si="9"/>
        <v/>
      </c>
      <c r="Z75" s="156" t="str">
        <f>IF(TYPE(U75)=1,(IF('Redovisning för kunder'!$G$43="",3,'Redovisning för kunder'!$G$43+2)),"")</f>
        <v/>
      </c>
      <c r="AA75" s="157" t="str">
        <f t="shared" si="6"/>
        <v/>
      </c>
    </row>
    <row r="76" spans="1:27" ht="58" x14ac:dyDescent="0.35">
      <c r="A76" s="161" t="s">
        <v>1118</v>
      </c>
      <c r="B76" s="162"/>
      <c r="C76" s="163"/>
      <c r="E76" s="112"/>
      <c r="F76" s="144" t="e">
        <f>IF(B49=0,"",A76)</f>
        <v>#VALUE!</v>
      </c>
      <c r="G76" s="143"/>
      <c r="H76" s="143"/>
      <c r="I76" s="144" t="e">
        <f t="shared" si="1"/>
        <v>#VALUE!</v>
      </c>
      <c r="J76" s="143"/>
      <c r="K76" s="143"/>
      <c r="L76" s="144">
        <v>31</v>
      </c>
      <c r="M76" s="143" t="str">
        <f t="shared" si="8"/>
        <v/>
      </c>
      <c r="N76" s="143"/>
      <c r="O76" s="143"/>
      <c r="P76" s="143"/>
      <c r="Q76" s="143"/>
      <c r="R76" s="112"/>
      <c r="S76" s="143" t="str">
        <f t="shared" si="4"/>
        <v/>
      </c>
      <c r="T76" s="143"/>
      <c r="U76" s="143" t="str">
        <f t="shared" si="5"/>
        <v/>
      </c>
      <c r="V76" s="112"/>
      <c r="W76" s="112"/>
      <c r="X76" s="164" t="str">
        <f t="shared" si="3"/>
        <v/>
      </c>
      <c r="Y76" s="165" t="str">
        <f t="shared" si="9"/>
        <v/>
      </c>
      <c r="Z76" s="165" t="str">
        <f>IF(TYPE(U76)=1,(IF('Redovisning för kunder'!$G$43="",3,'Redovisning för kunder'!$G$43+2)),"")</f>
        <v/>
      </c>
      <c r="AA76" s="166" t="str">
        <f t="shared" si="6"/>
        <v/>
      </c>
    </row>
    <row r="77" spans="1:27" s="112" customFormat="1" x14ac:dyDescent="0.35">
      <c r="A77" s="112" t="s">
        <v>1119</v>
      </c>
      <c r="B77" s="167" t="e">
        <f>SUM(B47:B53)+SUM(B56:B60)+SUM(B63:B65)+SUM(B68:B74)</f>
        <v>#VALUE!</v>
      </c>
    </row>
    <row r="81" spans="1:16" s="112" customFormat="1" x14ac:dyDescent="0.35">
      <c r="A81" s="141" t="s">
        <v>1120</v>
      </c>
      <c r="E81" s="112" t="s">
        <v>1121</v>
      </c>
      <c r="H81" s="112" t="s">
        <v>1122</v>
      </c>
      <c r="J81" s="112" t="s">
        <v>1123</v>
      </c>
    </row>
    <row r="82" spans="1:16" s="112" customFormat="1" ht="53.15" customHeight="1" x14ac:dyDescent="0.35">
      <c r="E82" s="215" t="s">
        <v>1124</v>
      </c>
      <c r="F82" s="215"/>
    </row>
    <row r="89" spans="1:16" x14ac:dyDescent="0.35">
      <c r="A89" s="112" t="s">
        <v>1014</v>
      </c>
      <c r="B89" s="112">
        <f>VLOOKUP($A$2,'Miljövärden för publ företag'!$C$4:$G$600,MATCH("Total andel fossilt",'Miljövärden för publ företag'!$C$4:$G$4,0),FALSE)</f>
        <v>1.77077E-2</v>
      </c>
      <c r="C89" s="112"/>
      <c r="D89" s="112"/>
      <c r="E89" s="112">
        <f>IF(B89&lt;0.09,4,3)</f>
        <v>4</v>
      </c>
      <c r="F89" s="112"/>
      <c r="G89" s="112"/>
      <c r="H89" s="196">
        <f>ROUND(B89,E89)</f>
        <v>1.77E-2</v>
      </c>
      <c r="I89" s="112"/>
      <c r="J89" s="168" t="str">
        <f>IF(A2="välj nät:","",IF(K4="ja",IF(D2="ja",H89*100&amp;"%","Se länk"),""))</f>
        <v/>
      </c>
      <c r="K89" s="112"/>
      <c r="L89" s="112"/>
      <c r="M89" s="112"/>
      <c r="N89" s="112"/>
      <c r="O89" s="112"/>
      <c r="P89" s="112"/>
    </row>
    <row r="90" spans="1:16" x14ac:dyDescent="0.35">
      <c r="A90" s="112"/>
      <c r="B90" s="112"/>
      <c r="C90" s="112"/>
      <c r="D90" s="112"/>
      <c r="E90" s="112"/>
      <c r="F90" s="112"/>
      <c r="G90" s="112"/>
      <c r="H90" s="112"/>
      <c r="I90" s="112"/>
      <c r="J90" s="112"/>
      <c r="K90" s="112"/>
      <c r="L90" s="112"/>
      <c r="M90" s="112"/>
      <c r="N90" s="112"/>
      <c r="O90" s="112"/>
      <c r="P90" s="112"/>
    </row>
    <row r="91" spans="1:16" x14ac:dyDescent="0.35">
      <c r="A91" s="112" t="s">
        <v>1125</v>
      </c>
      <c r="B91" s="169" t="e">
        <f>B67</f>
        <v>#VALUE!</v>
      </c>
      <c r="C91" s="112"/>
      <c r="D91" s="112"/>
      <c r="E91" s="112">
        <f>E89</f>
        <v>4</v>
      </c>
      <c r="F91" s="117" t="s">
        <v>1126</v>
      </c>
      <c r="G91" s="112"/>
      <c r="H91" s="112" t="e">
        <f>ROUND(B91,E91)</f>
        <v>#VALUE!</v>
      </c>
      <c r="I91" s="112"/>
      <c r="J91" s="112" t="s">
        <v>1127</v>
      </c>
      <c r="K91" s="112"/>
      <c r="L91" s="170" t="e">
        <f>IF(H91=H89,"ja","nej")</f>
        <v>#VALUE!</v>
      </c>
      <c r="M91" s="117" t="s">
        <v>1128</v>
      </c>
      <c r="N91" s="112"/>
      <c r="O91" s="112"/>
      <c r="P91" s="112"/>
    </row>
    <row r="93" spans="1:16" x14ac:dyDescent="0.35">
      <c r="A93" s="104" t="s">
        <v>943</v>
      </c>
      <c r="B93" s="104">
        <f>VLOOKUP('Redovisning för kunder'!B7,'Miljövärden för publ företag'!$C$4:$G$600,MATCH("Total primärenergi-faktor",'Miljövärden för publ företag'!$C$4:$G$4,0),FALSE)</f>
        <v>9.4628299999999999E-2</v>
      </c>
      <c r="E93" s="104">
        <f>IF(B93&lt;0.09,3,IF(B93&gt;1,1,2))</f>
        <v>2</v>
      </c>
      <c r="H93" s="104">
        <f>ROUND(B93,E93)</f>
        <v>0.09</v>
      </c>
      <c r="J93" s="104" t="str">
        <f>IF(A2="välj nät:","",IF(K4="ja",IF(D2="ja",H93,"Se länk"),""))</f>
        <v/>
      </c>
    </row>
    <row r="95" spans="1:16" x14ac:dyDescent="0.35">
      <c r="A95" s="104" t="s">
        <v>969</v>
      </c>
      <c r="B95" s="104">
        <f>VLOOKUP('Redovisning för kunder'!B7,'Miljövärden för publ företag'!$C$4:$G$600,MATCH("Total CO2 förbränning [g/kWh]",'Miljövärden för publ företag'!$C$4:$G$4,0),FALSE)</f>
        <v>18.257100000000001</v>
      </c>
      <c r="E95" s="104">
        <f>IF(B95&lt;0.09,3,IF(B95&gt;1,1,2))</f>
        <v>1</v>
      </c>
      <c r="H95" s="104">
        <f t="shared" ref="H95:H97" si="11">ROUND(B95,E95)</f>
        <v>18.3</v>
      </c>
      <c r="J95" s="104" t="str">
        <f>IF(A2="välj nät:","",IF(K4="ja",IF(D2="ja",H95&amp;" g CO2 ekv/kWh","Se länk"),""))</f>
        <v/>
      </c>
    </row>
    <row r="97" spans="1:10" x14ac:dyDescent="0.35">
      <c r="A97" s="104" t="s">
        <v>1154</v>
      </c>
      <c r="B97" s="104">
        <f>VLOOKUP('Redovisning för kunder'!B7,'Miljövärden för publ företag'!$C$4:$G$600,MATCH("Total CO2 transport och prod. av bränslen [g/kWh]",'Miljövärden för publ företag'!$C$4:$G$4,0),FALSE)</f>
        <v>7.3799400000000004</v>
      </c>
      <c r="E97" s="104">
        <f>IF(B97&lt;0.09,3,IF(B97&gt;1,1,2))</f>
        <v>1</v>
      </c>
      <c r="H97" s="104">
        <f t="shared" si="11"/>
        <v>7.4</v>
      </c>
      <c r="J97" s="104" t="str">
        <f>IF(A2="välj nät:","",IF(K4="ja",IF(D2="ja",H97&amp;" g CO2 ekv/kWh","Se länk"),""))</f>
        <v/>
      </c>
    </row>
  </sheetData>
  <sheetProtection algorithmName="SHA-512" hashValue="1dpWLeIgZnk56GtVygBq1lK1o54dmiXw1U2h7LE5L2iqgi+nQp5hzsADvspOFx7WGCr3tRGMPr1ep6/vxPAZuw==" saltValue="ik/v5WlHImlQCcF1RGQ7qg==" spinCount="100000" sheet="1" objects="1" scenarios="1"/>
  <mergeCells count="9">
    <mergeCell ref="A44:B44"/>
    <mergeCell ref="X44:AA44"/>
    <mergeCell ref="E82:F82"/>
    <mergeCell ref="I15:K15"/>
    <mergeCell ref="A24:E24"/>
    <mergeCell ref="F24:L24"/>
    <mergeCell ref="M24:O24"/>
    <mergeCell ref="P24:V24"/>
    <mergeCell ref="X24:Y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Miljö</vt:lpstr>
      <vt:lpstr>Totalt</vt:lpstr>
      <vt:lpstr>Miljövärden urval för publ</vt:lpstr>
      <vt:lpstr>Miljövärden för publ företag</vt:lpstr>
      <vt:lpstr>Underlagsinformation</vt:lpstr>
      <vt:lpstr>Redovisning för kunder</vt:lpstr>
      <vt:lpstr>Emissionsfaktorer</vt:lpstr>
      <vt:lpstr>Underlag till diagram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Mohebbi, Azin</dc:creator>
  <cp:lastModifiedBy>Raziyeh Khodayari</cp:lastModifiedBy>
  <dcterms:created xsi:type="dcterms:W3CDTF">2024-05-22T10:59:08Z</dcterms:created>
  <dcterms:modified xsi:type="dcterms:W3CDTF">2024-08-20T12:21:15Z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2024-05-22T11:04:33Z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7828c96a-25e8-48d2-b694-ae8aabb60de2</vt:lpwstr>
  </property>
  <property fmtid="{D5CDD505-2E9C-101B-9397-08002B2CF9AE}" pid="8" name="MSIP_Label_43f08ec5-d6d9-4227-8387-ccbfcb3632c4_ContentBits">
    <vt:lpwstr>0</vt:lpwstr>
  </property>
</Properties>
</file>